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d913d4e9a40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80b47426bf624c42"/>
    <x:sheet xmlns:r="http://schemas.openxmlformats.org/officeDocument/2006/relationships" name="Portfolio" sheetId="2" r:id="Re1d34be022f345a9"/>
    <x:sheet xmlns:r="http://schemas.openxmlformats.org/officeDocument/2006/relationships" name="Transactions" sheetId="3" r:id="R50f00ab5a8754dd3"/>
    <x:sheet xmlns:r="http://schemas.openxmlformats.org/officeDocument/2006/relationships" name="Current prices" sheetId="4" r:id="R66a5409556ef42b9"/>
    <x:sheet xmlns:r="http://schemas.openxmlformats.org/officeDocument/2006/relationships" name="Guide" sheetId="5" r:id="R7fdc6f9d193a48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$#,##0.00;[Red]($#,##0.00);-"/>
    <x:numFmt numFmtId="201" formatCode="0.0%;[Red](0.0%);-"/>
    <x:numFmt numFmtId="202" formatCode="#,##0"/>
    <x:numFmt numFmtId="203" formatCode="0"/>
    <x:numFmt numFmtId="204" formatCode="#,##0.00"/>
    <x:numFmt numFmtId="205" formatCode="0.0%"/>
    <x:numFmt numFmtId="206" formatCode="0.00000"/>
    <x:numFmt numFmtId="207" formatCode="$#,##0.00;[Red]($#,##0.00);"/>
    <x:numFmt numFmtId="208" formatCode="yyyy-mm-dd"/>
  </x:numFmts>
  <x:fonts count="9">
    <x:font>
      <x:sz val="11"/>
      <x:name val="Carlito"/>
    </x:font>
    <x:font>
      <x:sz val="10"/>
      <x:color rgb="FF1F2933"/>
      <x:name val="Arial"/>
    </x:font>
    <x:font>
      <x:b/>
      <x:sz val="18"/>
      <x:color rgb="FF1F2933"/>
      <x:name val="Arial"/>
    </x:font>
    <x:font>
      <x:i/>
      <x:sz val="10"/>
      <x:color rgb="FF667085"/>
      <x:name val="Arial"/>
    </x:font>
    <x:font>
      <x:b/>
      <x:sz val="9"/>
      <x:color rgb="FF667085"/>
      <x:name val="Arial"/>
    </x:font>
    <x:font>
      <x:b/>
      <x:sz val="14"/>
      <x:color rgb="FF1F2933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b/>
      <x:sz val="10"/>
      <x:color rgb="FF1F293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0F3"/>
      </x:patternFill>
    </x:fill>
    <x:fill>
      <x:patternFill patternType="solid">
        <x:fgColor rgb="FF202A33"/>
      </x:patternFill>
    </x:fill>
    <x:fill>
      <x:patternFill patternType="solid">
        <x:fgColor rgb="FFF6F8FA"/>
      </x:patternFill>
    </x:fill>
  </x:fills>
  <x:borders count="8">
    <x:border/>
    <x:border>
      <x:bottom style="thin">
        <x:color rgb="FFD8DEE6"/>
      </x:bottom>
    </x:border>
    <x:border>
      <x:right style="thin">
        <x:color rgb="FF52606D"/>
      </x:right>
      <x:bottom style="thin">
        <x:color rgb="FF202A33"/>
      </x:bottom>
    </x:border>
    <x:border>
      <x:left style="thin">
        <x:color rgb="FF52606D"/>
      </x:left>
      <x:right style="thin">
        <x:color rgb="FF52606D"/>
      </x:right>
      <x:bottom style="thin">
        <x:color rgb="FF202A33"/>
      </x:bottom>
    </x:border>
    <x:border>
      <x:left style="thin">
        <x:color rgb="FF52606D"/>
      </x:left>
      <x:bottom style="thin">
        <x:color rgb="FF202A33"/>
      </x:bottom>
    </x:border>
    <x:border>
      <x:right style="thin">
        <x:color rgb="FFE5E7EB"/>
      </x:right>
    </x:border>
    <x:border>
      <x:left style="thin">
        <x:color rgb="FFE5E7EB"/>
      </x:left>
      <x:right style="thin">
        <x:color rgb="FFE5E7EB"/>
      </x:right>
    </x:border>
    <x:border>
      <x:left style="thin">
        <x:color rgb="FFE5E7EB"/>
      </x:left>
    </x:border>
  </x:borders>
  <x:cellStyleXfs count="1">
    <x:xf numFmtId="0" fontId="0" fillId="0" borderId="0"/>
  </x:cellStyleXfs>
  <x:cellXfs count="105">
    <x:xf numFmtId="0" fontId="0" fillId="0" borderId="0" xfId="0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200" fontId="5" fillId="0" borderId="1" xfId="0" applyNumberFormat="1" applyFont="1" applyFill="1" applyBorder="1" applyAlignment="1">
      <x:alignment vertical="center"/>
    </x:xf>
    <x:xf numFmtId="201" fontId="5" fillId="0" borderId="1" xfId="0" applyNumberFormat="1" applyFont="1" applyFill="1" applyBorder="1" applyAlignment="1">
      <x:alignment vertical="center"/>
    </x:xf>
    <x:xf numFmtId="202" fontId="5" fillId="0" borderId="1" xfId="0" applyNumberFormat="1" applyFont="1" applyFill="1" applyBorder="1" applyAlignment="1">
      <x:alignment vertical="center"/>
    </x:xf>
    <x:xf numFmtId="203" fontId="5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horizontal="center" vertical="center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0" fontId="6" fillId="3" borderId="3" xfId="0" applyNumberFormat="1" applyFont="1" applyFill="1" applyBorder="1" applyAlignment="1">
      <x:alignment horizontal="center" vertical="center" wrapText="1"/>
    </x:xf>
    <x:xf numFmtId="0" fontId="6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6" fontId="7" fillId="4" borderId="0" xfId="0" applyNumberFormat="1" applyFont="1" applyFill="1" applyBorder="1" applyAlignment="1">
      <x:alignment vertical="center"/>
    </x:xf>
    <x:xf numFmtId="206" fontId="7" fillId="0" borderId="0" xfId="0" applyNumberFormat="1" applyFont="1" applyFill="1" applyBorder="1" applyAlignment="1">
      <x:alignment vertical="center"/>
    </x:xf>
    <x:xf numFmtId="203" fontId="7" fillId="4" borderId="0" xfId="0" applyNumberFormat="1" applyFont="1" applyFill="1" applyBorder="1" applyAlignment="1">
      <x:alignment vertical="center"/>
    </x:xf>
    <x:xf numFmtId="203" fontId="7" fillId="0" borderId="0" xfId="0" applyNumberFormat="1" applyFont="1" applyFill="1" applyBorder="1" applyAlignment="1">
      <x:alignment vertical="center"/>
    </x:xf>
    <x:xf numFmtId="207" fontId="1" fillId="4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8" fontId="1" fillId="4" borderId="0" xfId="0" applyNumberFormat="1" applyFont="1" applyFill="1" applyBorder="1" applyAlignment="1">
      <x:alignment vertical="center"/>
    </x:xf>
    <x:xf numFmtId="208" fontId="1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7" fillId="0" borderId="0" xfId="0" applyNumberFormat="1" applyFont="1" applyFill="1" applyBorder="1"/>
    <x:xf numFmtId="0" fontId="7" fillId="4" borderId="0" xfId="0" applyNumberFormat="1" applyFont="1" applyFill="1" applyBorder="1"/>
    <x:xf numFmtId="208" fontId="7" fillId="4" borderId="0" xfId="0" applyNumberFormat="1" applyFont="1" applyFill="1" applyBorder="1" applyAlignment="1">
      <x:alignment vertical="center"/>
    </x:xf>
    <x:xf numFmtId="208" fontId="7" fillId="0" borderId="0" xfId="0" applyNumberFormat="1" applyFont="1" applyFill="1" applyBorder="1" applyAlignment="1">
      <x:alignment vertical="center"/>
    </x:xf>
    <x:xf numFmtId="208" fontId="7" fillId="0" borderId="0" xfId="0" applyNumberFormat="1" applyFont="1" applyFill="1" applyBorder="1"/>
    <x:xf numFmtId="208" fontId="7" fillId="4" borderId="0" xfId="0" applyNumberFormat="1" applyFont="1" applyFill="1" applyBorder="1"/>
    <x:xf numFmtId="204" fontId="7" fillId="4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 applyAlignment="1">
      <x:alignment vertical="center"/>
    </x:xf>
    <x:xf numFmtId="204" fontId="7" fillId="0" borderId="0" xfId="0" applyNumberFormat="1" applyFont="1" applyFill="1" applyBorder="1"/>
    <x:xf numFmtId="204" fontId="7" fillId="4" borderId="0" xfId="0" applyNumberFormat="1" applyFont="1" applyFill="1" applyBorder="1"/>
    <x:xf numFmtId="200" fontId="7" fillId="4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/>
    <x:xf numFmtId="200" fontId="7" fillId="4" borderId="0" xfId="0" applyNumberFormat="1" applyFont="1" applyFill="1" applyBorder="1"/>
    <x:xf numFmtId="200" fontId="0" fillId="0" borderId="0" xfId="0" applyNumberFormat="1" applyFont="1" applyFill="1" applyBorder="1"/>
    <x:xf numFmtId="200" fontId="0" fillId="4" borderId="0" xfId="0" applyNumberFormat="1" applyFont="1" applyFill="1" applyBorder="1"/>
    <x:xf numFmtId="208" fontId="7" fillId="4" borderId="5" xfId="0" applyNumberFormat="1" applyFont="1" applyFill="1" applyBorder="1" applyAlignment="1">
      <x:alignment vertical="center"/>
    </x:xf>
    <x:xf numFmtId="0" fontId="7" fillId="4" borderId="6" xfId="0" applyNumberFormat="1" applyFont="1" applyFill="1" applyBorder="1" applyAlignment="1">
      <x:alignment vertical="center"/>
    </x:xf>
    <x:xf numFmtId="204" fontId="7" fillId="4" borderId="6" xfId="0" applyNumberFormat="1" applyFont="1" applyFill="1" applyBorder="1" applyAlignment="1">
      <x:alignment vertical="center"/>
    </x:xf>
    <x:xf numFmtId="200" fontId="7" fillId="4" borderId="6" xfId="0" applyNumberFormat="1" applyFont="1" applyFill="1" applyBorder="1" applyAlignment="1">
      <x:alignment vertical="center"/>
    </x:xf>
    <x:xf numFmtId="200" fontId="1" fillId="4" borderId="6" xfId="0" applyNumberFormat="1" applyFont="1" applyFill="1" applyBorder="1" applyAlignment="1">
      <x:alignment vertical="center"/>
    </x:xf>
    <x:xf numFmtId="0" fontId="7" fillId="4" borderId="7" xfId="0" applyNumberFormat="1" applyFont="1" applyFill="1" applyBorder="1" applyAlignment="1">
      <x:alignment vertical="center"/>
    </x:xf>
    <x:xf numFmtId="208" fontId="7" fillId="0" borderId="5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204" fontId="7" fillId="0" borderId="6" xfId="0" applyNumberFormat="1" applyFont="1" applyFill="1" applyBorder="1" applyAlignment="1">
      <x:alignment vertical="center"/>
    </x:xf>
    <x:xf numFmtId="200" fontId="7" fillId="0" borderId="6" xfId="0" applyNumberFormat="1" applyFont="1" applyFill="1" applyBorder="1" applyAlignment="1">
      <x:alignment vertical="center"/>
    </x:xf>
    <x:xf numFmtId="200" fontId="1" fillId="0" borderId="6" xfId="0" applyNumberFormat="1" applyFont="1" applyFill="1" applyBorder="1" applyAlignment="1">
      <x:alignment vertical="center"/>
    </x:xf>
    <x:xf numFmtId="0" fontId="7" fillId="0" borderId="7" xfId="0" applyNumberFormat="1" applyFont="1" applyFill="1" applyBorder="1" applyAlignment="1">
      <x:alignment vertical="center"/>
    </x:xf>
    <x:xf numFmtId="208" fontId="7" fillId="0" borderId="5" xfId="0" applyNumberFormat="1" applyFont="1" applyFill="1" applyBorder="1"/>
    <x:xf numFmtId="0" fontId="7" fillId="0" borderId="6" xfId="0" applyNumberFormat="1" applyFont="1" applyFill="1" applyBorder="1"/>
    <x:xf numFmtId="204" fontId="7" fillId="0" borderId="6" xfId="0" applyNumberFormat="1" applyFont="1" applyFill="1" applyBorder="1"/>
    <x:xf numFmtId="200" fontId="7" fillId="0" borderId="6" xfId="0" applyNumberFormat="1" applyFont="1" applyFill="1" applyBorder="1"/>
    <x:xf numFmtId="200" fontId="0" fillId="0" borderId="6" xfId="0" applyNumberFormat="1" applyFont="1" applyFill="1" applyBorder="1"/>
    <x:xf numFmtId="0" fontId="7" fillId="0" borderId="7" xfId="0" applyNumberFormat="1" applyFont="1" applyFill="1" applyBorder="1"/>
    <x:xf numFmtId="208" fontId="7" fillId="4" borderId="5" xfId="0" applyNumberFormat="1" applyFont="1" applyFill="1" applyBorder="1"/>
    <x:xf numFmtId="0" fontId="7" fillId="4" borderId="6" xfId="0" applyNumberFormat="1" applyFont="1" applyFill="1" applyBorder="1"/>
    <x:xf numFmtId="204" fontId="7" fillId="4" borderId="6" xfId="0" applyNumberFormat="1" applyFont="1" applyFill="1" applyBorder="1"/>
    <x:xf numFmtId="200" fontId="7" fillId="4" borderId="6" xfId="0" applyNumberFormat="1" applyFont="1" applyFill="1" applyBorder="1"/>
    <x:xf numFmtId="200" fontId="0" fillId="4" borderId="6" xfId="0" applyNumberFormat="1" applyFont="1" applyFill="1" applyBorder="1"/>
    <x:xf numFmtId="0" fontId="7" fillId="4" borderId="7" xfId="0" applyNumberFormat="1" applyFont="1" applyFill="1" applyBorder="1"/>
    <x:xf numFmtId="208" fontId="7" fillId="4" borderId="5" xfId="0" applyNumberFormat="1" applyFont="1" applyFill="1" applyBorder="1" applyAlignment="1">
      <x:alignment horizontal="center" vertical="center"/>
    </x:xf>
    <x:xf numFmtId="208" fontId="7" fillId="0" borderId="5" xfId="0" applyNumberFormat="1" applyFont="1" applyFill="1" applyBorder="1" applyAlignment="1">
      <x:alignment horizontal="center" vertical="center"/>
    </x:xf>
    <x:xf numFmtId="208" fontId="7" fillId="0" borderId="5" xfId="0" applyNumberFormat="1" applyFont="1" applyFill="1" applyBorder="1" applyAlignment="1">
      <x:alignment horizontal="center"/>
    </x:xf>
    <x:xf numFmtId="208" fontId="7" fillId="4" borderId="5" xfId="0" applyNumberFormat="1" applyFont="1" applyFill="1" applyBorder="1" applyAlignment="1">
      <x:alignment horizontal="center"/>
    </x:xf>
    <x:xf numFmtId="0" fontId="7" fillId="4" borderId="6" xfId="0" applyNumberFormat="1" applyFont="1" applyFill="1" applyBorder="1" applyAlignment="1">
      <x:alignment horizontal="center" vertical="center"/>
    </x:xf>
    <x:xf numFmtId="204" fontId="7" fillId="4" borderId="6" xfId="0" applyNumberFormat="1" applyFont="1" applyFill="1" applyBorder="1" applyAlignment="1">
      <x:alignment horizontal="center" vertical="center"/>
    </x:xf>
    <x:xf numFmtId="200" fontId="7" fillId="4" borderId="6" xfId="0" applyNumberFormat="1" applyFont="1" applyFill="1" applyBorder="1" applyAlignment="1">
      <x:alignment horizontal="center" vertical="center"/>
    </x:xf>
    <x:xf numFmtId="0" fontId="7" fillId="0" borderId="6" xfId="0" applyNumberFormat="1" applyFont="1" applyFill="1" applyBorder="1" applyAlignment="1">
      <x:alignment horizontal="center" vertical="center"/>
    </x:xf>
    <x:xf numFmtId="204" fontId="7" fillId="0" borderId="6" xfId="0" applyNumberFormat="1" applyFont="1" applyFill="1" applyBorder="1" applyAlignment="1">
      <x:alignment horizontal="center" vertical="center"/>
    </x:xf>
    <x:xf numFmtId="200" fontId="7" fillId="0" borderId="6" xfId="0" applyNumberFormat="1" applyFont="1" applyFill="1" applyBorder="1" applyAlignment="1">
      <x:alignment horizontal="center" vertical="center"/>
    </x:xf>
    <x:xf numFmtId="0" fontId="7" fillId="0" borderId="6" xfId="0" applyNumberFormat="1" applyFont="1" applyFill="1" applyBorder="1" applyAlignment="1">
      <x:alignment horizontal="center"/>
    </x:xf>
    <x:xf numFmtId="204" fontId="7" fillId="0" borderId="6" xfId="0" applyNumberFormat="1" applyFont="1" applyFill="1" applyBorder="1" applyAlignment="1">
      <x:alignment horizontal="center"/>
    </x:xf>
    <x:xf numFmtId="200" fontId="7" fillId="0" borderId="6" xfId="0" applyNumberFormat="1" applyFont="1" applyFill="1" applyBorder="1" applyAlignment="1">
      <x:alignment horizontal="center"/>
    </x:xf>
    <x:xf numFmtId="0" fontId="7" fillId="4" borderId="6" xfId="0" applyNumberFormat="1" applyFont="1" applyFill="1" applyBorder="1" applyAlignment="1">
      <x:alignment horizontal="center"/>
    </x:xf>
    <x:xf numFmtId="204" fontId="7" fillId="4" borderId="6" xfId="0" applyNumberFormat="1" applyFont="1" applyFill="1" applyBorder="1" applyAlignment="1">
      <x:alignment horizontal="center"/>
    </x:xf>
    <x:xf numFmtId="200" fontId="7" fillId="4" borderId="6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9B1C1C"/>
      </x:font>
      <x:fill>
        <x:patternFill patternType="solid">
          <x:bgColor rgb="FFFCE8E6"/>
        </x:patternFill>
      </x:fill>
    </x:dxf>
    <x:dxf>
      <x:font>
        <x:color rgb="FF9B1C1C"/>
      </x:font>
      <x:fill>
        <x:patternFill patternType="solid">
          <x:bgColor rgb="FFFCE8E6"/>
        </x:patternFill>
      </x:fill>
    </x:dxf>
    <x:dxf>
      <x:font>
        <x:color rgb="FF166534"/>
      </x:font>
      <x:fill>
        <x:patternFill patternType="solid">
          <x:bgColor rgb="FFE4F4EA"/>
        </x:patternFill>
      </x:fill>
    </x:dxf>
    <x:dxf>
      <x:font>
        <x:color rgb="FF9B1C1C"/>
      </x:font>
      <x:fill>
        <x:patternFill patternType="solid">
          <x:bgColor rgb="FFFCE8E6"/>
        </x:patternFill>
      </x:fill>
    </x:dxf>
    <x:dxf>
      <x:font>
        <x:color rgb="FF166534"/>
      </x:font>
      <x:fill>
        <x:patternFill patternType="solid">
          <x:bgColor rgb="FFE4F4EA"/>
        </x:patternFill>
      </x:fill>
    </x:dxf>
    <x:dxf>
      <x:font>
        <x:color rgb="FF9B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04d331b0524b4b" /><Relationship Type="http://schemas.openxmlformats.org/officeDocument/2006/relationships/theme" Target="/xl/theme/theme1.xml" Id="R4d8999669d3f430f" /><Relationship Type="http://schemas.openxmlformats.org/officeDocument/2006/relationships/sharedStrings" Target="/xl/sharedStrings.xml" Id="Ra5ad35d8f5a14d64" /><Relationship Type="http://schemas.openxmlformats.org/officeDocument/2006/relationships/worksheet" Target="/xl/worksheets/sheet1.xml" Id="R80b47426bf624c42" /><Relationship Type="http://schemas.openxmlformats.org/officeDocument/2006/relationships/worksheet" Target="/xl/worksheets/sheet2.xml" Id="Re1d34be022f345a9" /><Relationship Type="http://schemas.openxmlformats.org/officeDocument/2006/relationships/worksheet" Target="/xl/worksheets/sheet3.xml" Id="R50f00ab5a8754dd3" /><Relationship Type="http://schemas.openxmlformats.org/officeDocument/2006/relationships/worksheet" Target="/xl/worksheets/sheet4.xml" Id="R66a5409556ef42b9" /><Relationship Type="http://schemas.openxmlformats.org/officeDocument/2006/relationships/worksheet" Target="/xl/worksheets/sheet5.xml" Id="R7fdc6f9d193a488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cd2e9e653a8422a" /><Relationship Type="http://schemas.openxmlformats.org/officeDocument/2006/relationships/chart" Target="/xl/drawings/charts/chart2.xml" Id="Rad0b9978eb034cf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Largest holdings by market value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Market value</c:v>
          </c:tx>
          <c:cat>
            <c:strRef>
              <c:f>'Overview'!$A$25:$A$35</c:f>
              <c:strCache>
                <c:ptCount val="0"/>
              </c:strCache>
            </c:strRef>
          </c:cat>
          <c:val>
            <c:numRef>
              <c:f>'Overview'!$C$25:$C$35</c:f>
              <c:numCache>
                <c:formatCode>$#,##0.00;[Red]($#,##0.00);-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low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Profit or loss: largest holdings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Total P/L</c:v>
          </c:tx>
          <c:cat>
            <c:strRef>
              <c:f>'Overview'!$A$25:$A$35</c:f>
              <c:strCache>
                <c:ptCount val="0"/>
              </c:strCache>
            </c:strRef>
          </c:cat>
          <c:val>
            <c:numRef>
              <c:f>'Overview'!$D$25:$D$35</c:f>
              <c:numCache>
                <c:formatCode>$#,##0.00;[Red]($#,##0.00);-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low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7</xdr:row>
      <xdr:rowOff>0</xdr:rowOff>
    </xdr:from>
    <xdr:to>
      <xdr:col>8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cd2e9e653a8422a"/>
        </a:graphicData>
      </a:graphic>
    </xdr:graphicFrame>
    <xdr:clientData/>
  </xdr:twoCellAnchor>
  <xdr:twoCellAnchor>
    <xdr:from>
      <xdr:col>8</xdr:col>
      <xdr:colOff>0</xdr:colOff>
      <xdr:row>7</xdr:row>
      <xdr:rowOff>0</xdr:rowOff>
    </xdr:from>
    <xdr:to>
      <xdr:col>17</xdr:col>
      <xdr:colOff>0</xdr:colOff>
      <xdr:row>22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d0b9978eb034cf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ortfolioTable" displayName="PortfolioTable" ref="A5:R55" headerRowCount="1" totalsRowCount="0" totalsRowShown="0">
  <x:autoFilter ref="A5:R55"/>
  <x:tableColumns count="18">
    <x:tableColumn id="1" name="Item"/>
    <x:tableColumn id="2" name="Product type"/>
    <x:tableColumn id="3" name="Float"/>
    <x:tableColumn id="4" name="Pattern"/>
    <x:tableColumn id="5" name="Bought"/>
    <x:tableColumn id="6" name="Sold"/>
    <x:tableColumn id="7" name="Held"/>
    <x:tableColumn id="8" name="Average purchase cost"/>
    <x:tableColumn id="9" name="Purchase spend"/>
    <x:tableColumn id="10" name="Sale proceeds"/>
    <x:tableColumn id="11" name="Current unit price"/>
    <x:tableColumn id="12" name="Market value"/>
    <x:tableColumn id="13" name="Total P/L"/>
    <x:tableColumn id="14" name="Return"/>
    <x:tableColumn id="15" name="Allocation"/>
    <x:tableColumn id="16" name="Price date"/>
    <x:tableColumn id="17" name="Marketplace"/>
    <x:tableColumn id="18" name="Value ran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TransactionsTable" displayName="TransactionsTable" ref="A5:K205" headerRowCount="1" totalsRowCount="0" totalsRowShown="0">
  <x:autoFilter ref="A5:K205"/>
  <x:tableColumns count="11">
    <x:tableColumn id="1" name="Date"/>
    <x:tableColumn id="2" name="Item"/>
    <x:tableColumn id="3" name="Type"/>
    <x:tableColumn id="4" name="Qty"/>
    <x:tableColumn id="5" name="Unit price"/>
    <x:tableColumn id="6" name="Fees"/>
    <x:tableColumn id="7" name="Marketplace"/>
    <x:tableColumn id="8" name="Order / trade ID"/>
    <x:tableColumn id="9" name="Gross amount"/>
    <x:tableColumn id="10" name="Net cash flow"/>
    <x:tableColumn id="11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ricesTable" displayName="PricesTable" ref="A5:F55" headerRowCount="1" totalsRowCount="0" totalsRowShown="0">
  <x:autoFilter ref="A5:F55"/>
  <x:tableColumns count="6">
    <x:tableColumn id="1" name="Item"/>
    <x:tableColumn id="2" name="Current unit price"/>
    <x:tableColumn id="3" name="Price date"/>
    <x:tableColumn id="4" name="Marketplace"/>
    <x:tableColumn id="5" name="Source URL"/>
    <x:tableColumn id="6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98b40ff0fff45a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b2eef066cf1412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fda2957702de448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85f672545d2743be" /></Relationships>
</file>

<file path=xl/worksheets/sheet1.xml><?xml version="1.0" encoding="utf-8"?>
<x:worksheet xmlns:x="http://schemas.openxmlformats.org/spreadsheetml/2006/main">
  <x:sheetPr>
    <x:tabColor rgb="FF475569"/>
  </x:sheetPr>
  <x:sheetViews>
    <x:sheetView showGridLines="0" workbookViewId="0"/>
  </x:sheetViews>
  <x:sheetFormatPr defaultRowHeight="15"/>
  <x:cols>
    <x:col min="1" max="1" width="30" hidden="0" customWidth="1"/>
    <x:col min="3" max="3" width="11.5600004196167" hidden="0" customWidth="1"/>
    <x:col min="5" max="5" width="11.5600004196167" hidden="0" customWidth="1"/>
    <x:col min="7" max="7" width="11.5600004196167" hidden="0" customWidth="1"/>
    <x:col min="9" max="9" width="11.5600004196167" hidden="0" customWidth="1"/>
    <x:col min="11" max="11" width="11.5600004196167" hidden="0" customWidth="1"/>
    <x:col min="13" max="13" width="11.5600004196167" hidden="0" customWidth="1"/>
    <x:col min="15" max="15" width="12.890000343322754" hidden="0" customWidth="1"/>
  </x:cols>
  <x:sheetData>
    <x:row r="1">
      <x:c r="A1" s="5" t="str">
        <x:v>CS2 portfolio overview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>
      <x:c r="A2" s="7" t="str">
        <x:v>Example data only. Market value, profit or loss, and return stay blank until every open position has a current price.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</x:row>
    <x:row r="3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</x:row>
    <x:row r="4">
      <x:c r="A4" s="10" t="str">
        <x:v>Purchase spend</x:v>
      </x:c>
      <x:c r="B4" s="10"/>
      <x:c r="C4" s="10" t="str">
        <x:v>Sale proceeds</x:v>
      </x:c>
      <x:c r="D4" s="10"/>
      <x:c r="E4" s="10" t="str">
        <x:v>Net cash invested</x:v>
      </x:c>
      <x:c r="F4" s="10"/>
      <x:c r="G4" s="10" t="str">
        <x:v>Market value</x:v>
      </x:c>
      <x:c r="H4" s="10"/>
      <x:c r="I4" s="10" t="str">
        <x:v>Total P/L</x:v>
      </x:c>
      <x:c r="J4" s="10"/>
      <x:c r="K4" s="10" t="str">
        <x:v>Return</x:v>
      </x:c>
      <x:c r="L4" s="10"/>
      <x:c r="M4" s="10" t="str">
        <x:v>Open positions</x:v>
      </x:c>
      <x:c r="N4" s="10"/>
      <x:c r="O4" s="10" t="str">
        <x:v>Missing current prices</x:v>
      </x:c>
      <x:c r="P4" s="10"/>
      <x:c r="Q4" s="10"/>
    </x:row>
    <x:row r="5">
      <x:c r="A5" s="13" t="n">
        <x:f>SUM(Portfolio!I6:I55)</x:f>
        <x:v>77.18</x:v>
      </x:c>
      <x:c r="B5" s="13"/>
      <x:c r="C5" s="13" t="n">
        <x:f>SUM(Portfolio!J6:J55)</x:f>
        <x:v>11.4</x:v>
      </x:c>
      <x:c r="D5" s="13"/>
      <x:c r="E5" s="13" t="n">
        <x:f>A5-C5</x:f>
        <x:v>65.78</x:v>
      </x:c>
      <x:c r="F5" s="13"/>
      <x:c r="G5" s="13" t="n">
        <x:f>IF(O5&gt;0,"",SUM(Portfolio!L6:L55))</x:f>
        <x:v>69.81</x:v>
      </x:c>
      <x:c r="H5" s="13"/>
      <x:c r="I5" s="13" t="n">
        <x:f>IF(O5&gt;0,"",SUM(Portfolio!M6:M55))</x:f>
        <x:v>4.030000000000001</x:v>
      </x:c>
      <x:c r="J5" s="12"/>
      <x:c r="K5" s="14" t="n">
        <x:f>IF(OR(A5=0,O5&gt;0),"",I5/A5)</x:f>
        <x:v>0.052215599896346214</x:v>
      </x:c>
      <x:c r="L5" s="12"/>
      <x:c r="M5" s="15" t="n">
        <x:f>COUNTIF(Portfolio!G6:G55,"&gt;0")</x:f>
        <x:v>3</x:v>
      </x:c>
      <x:c r="N5" s="12"/>
      <x:c r="O5" s="16" t="n">
        <x:f>SUMPRODUCT(--(Portfolio!G6:G55&gt;0),--(Portfolio!K6:K55=""))</x:f>
        <x:v>0</x:v>
      </x:c>
      <x:c r="P5" s="12"/>
      <x:c r="Q5" s="12"/>
    </x:row>
    <x:row r="6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  <x:c r="N6" s="8"/>
      <x:c r="O6" s="8"/>
      <x:c r="P6" s="8"/>
      <x:c r="Q6" s="8"/>
    </x:row>
    <x:row r="7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8"/>
      <x:c r="Q7" s="8"/>
    </x:row>
    <x:row r="8">
      <x:c r="A8" s="8"/>
      <x:c r="B8" s="8"/>
      <x:c r="C8" s="8"/>
      <x:c r="D8" s="8"/>
      <x:c r="E8" s="8"/>
      <x:c r="F8" s="8"/>
      <x:c r="G8" s="8"/>
      <x:c r="H8" s="8"/>
      <x:c r="I8" s="8"/>
      <x:c r="J8" s="8"/>
      <x:c r="K8" s="8"/>
      <x:c r="L8" s="8"/>
      <x:c r="M8" s="8"/>
      <x:c r="N8" s="8"/>
      <x:c r="O8" s="8"/>
      <x:c r="P8" s="8"/>
      <x:c r="Q8" s="8"/>
    </x:row>
    <x:row r="9">
      <x:c r="A9" s="8"/>
      <x:c r="B9" s="8"/>
      <x:c r="C9" s="8"/>
      <x:c r="D9" s="8"/>
      <x:c r="E9" s="8"/>
      <x:c r="F9" s="8"/>
      <x:c r="G9" s="8"/>
      <x:c r="H9" s="8"/>
      <x:c r="I9" s="8"/>
      <x:c r="J9" s="8"/>
      <x:c r="K9" s="8"/>
      <x:c r="L9" s="8"/>
      <x:c r="M9" s="8"/>
      <x:c r="N9" s="8"/>
      <x:c r="O9" s="8"/>
      <x:c r="P9" s="8"/>
      <x:c r="Q9" s="8"/>
    </x:row>
    <x:row r="10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  <x:c r="L10" s="8"/>
      <x:c r="M10" s="8"/>
      <x:c r="N10" s="8"/>
      <x:c r="O10" s="8"/>
      <x:c r="P10" s="8"/>
      <x:c r="Q10" s="8"/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  <x:c r="L11" s="8"/>
      <x:c r="M11" s="8"/>
      <x:c r="N11" s="8"/>
      <x:c r="O11" s="8"/>
      <x:c r="P11" s="8"/>
      <x:c r="Q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  <x:c r="L12" s="8"/>
      <x:c r="M12" s="8"/>
      <x:c r="N12" s="8"/>
      <x:c r="O12" s="8"/>
      <x:c r="P12" s="8"/>
      <x:c r="Q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  <x:c r="L13" s="8"/>
      <x:c r="M13" s="8"/>
      <x:c r="N13" s="8"/>
      <x:c r="O13" s="8"/>
      <x:c r="P13" s="8"/>
      <x:c r="Q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  <x:c r="L14" s="8"/>
      <x:c r="M14" s="8"/>
      <x:c r="N14" s="8"/>
      <x:c r="O14" s="8"/>
      <x:c r="P14" s="8"/>
      <x:c r="Q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  <x:c r="L15" s="8"/>
      <x:c r="M15" s="8"/>
      <x:c r="N15" s="8"/>
      <x:c r="O15" s="8"/>
      <x:c r="P15" s="8"/>
      <x:c r="Q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  <x:c r="L16" s="8"/>
      <x:c r="M16" s="8"/>
      <x:c r="N16" s="8"/>
      <x:c r="O16" s="8"/>
      <x:c r="P16" s="8"/>
      <x:c r="Q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  <x:c r="L17" s="8"/>
      <x:c r="M17" s="8"/>
      <x:c r="N17" s="8"/>
      <x:c r="O17" s="8"/>
      <x:c r="P17" s="8"/>
      <x:c r="Q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  <x:c r="L18" s="8"/>
      <x:c r="M18" s="8"/>
      <x:c r="N18" s="8"/>
      <x:c r="O18" s="8"/>
      <x:c r="P18" s="8"/>
      <x:c r="Q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  <x:c r="L19" s="8"/>
      <x:c r="M19" s="8"/>
      <x:c r="N19" s="8"/>
      <x:c r="O19" s="8"/>
      <x:c r="P19" s="8"/>
      <x:c r="Q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  <x:c r="L20" s="8"/>
      <x:c r="M20" s="8"/>
      <x:c r="N20" s="8"/>
      <x:c r="O20" s="8"/>
      <x:c r="P20" s="8"/>
      <x:c r="Q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  <x:c r="L21" s="8"/>
      <x:c r="M21" s="8"/>
      <x:c r="N21" s="8"/>
      <x:c r="O21" s="8"/>
      <x:c r="P21" s="8"/>
      <x:c r="Q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  <x:c r="L22" s="8"/>
      <x:c r="M22" s="8"/>
      <x:c r="N22" s="8"/>
      <x:c r="O22" s="8"/>
      <x:c r="P22" s="8"/>
      <x:c r="Q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  <x:c r="L23" s="8"/>
      <x:c r="M23" s="8"/>
      <x:c r="N23" s="8"/>
      <x:c r="O23" s="8"/>
      <x:c r="P23" s="8"/>
      <x:c r="Q23" s="8"/>
    </x:row>
    <x:row r="24" ht="27" customHeight="1">
      <x:c r="A24" s="21" t="str">
        <x:v>Largest holdings</x:v>
      </x:c>
      <x:c r="B24" s="22" t="str">
        <x:v>Held</x:v>
      </x:c>
      <x:c r="C24" s="22" t="str">
        <x:v>Market value</x:v>
      </x:c>
      <x:c r="D24" s="22" t="str">
        <x:v>Total P/L</x:v>
      </x:c>
      <x:c r="E24" s="23" t="str">
        <x:v>Allocation</x:v>
      </x:c>
      <x:c r="F24" s="8"/>
      <x:c r="G24" s="8"/>
      <x:c r="H24" s="8"/>
      <x:c r="I24" s="8"/>
      <x:c r="J24" s="8"/>
      <x:c r="K24" s="8"/>
      <x:c r="L24" s="8"/>
      <x:c r="M24" s="8"/>
      <x:c r="N24" s="8"/>
      <x:c r="O24" s="8"/>
      <x:c r="P24" s="8"/>
      <x:c r="Q24" s="8"/>
    </x:row>
    <x:row r="25" ht="16.5" customHeight="1">
      <x:c r="A25" s="24" t="str">
        <x:f>IFERROR(INDEX(Portfolio!$A$6:$A$55,MATCH(1,Portfolio!$R$6:$R$55,0)),"")</x:f>
        <x:v>M4A1-S | Decimator (Minimal Wear)</x:v>
      </x:c>
      <x:c r="B25" s="25" t="n">
        <x:f>IF(A25="","",INDEX(Portfolio!$G$6:$G$55,MATCH(1,Portfolio!$R$6:$R$55,0)))</x:f>
        <x:v>2</x:v>
      </x:c>
      <x:c r="C25" s="27" t="n">
        <x:f>IF(A25="","",INDEX(Portfolio!$L$6:$L$55,MATCH(1,Portfolio!$R$6:$R$55,0)))</x:f>
        <x:v>34.5</x:v>
      </x:c>
      <x:c r="D25" s="27" t="n">
        <x:f>IF(A25="","",INDEX(Portfolio!$M$6:$M$55,MATCH(1,Portfolio!$R$6:$R$55,0)))</x:f>
        <x:v>4.050000000000001</x:v>
      </x:c>
      <x:c r="E25" s="29" t="n">
        <x:f>IF(A25="","",INDEX(Portfolio!$O$6:$O$55,MATCH(1,Portfolio!$R$6:$R$55,0)))</x:f>
        <x:v>0.4941985388912763</x:v>
      </x:c>
      <x:c r="F25" s="8"/>
      <x:c r="G25" s="8"/>
      <x:c r="H25" s="8"/>
      <x:c r="I25" s="8"/>
      <x:c r="J25" s="8"/>
      <x:c r="K25" s="8"/>
      <x:c r="L25" s="8"/>
      <x:c r="M25" s="8"/>
      <x:c r="N25" s="8"/>
      <x:c r="O25" s="8"/>
      <x:c r="P25" s="8"/>
      <x:c r="Q25" s="8"/>
    </x:row>
    <x:row r="26" ht="16.5" customHeight="1">
      <x:c r="A26" s="8" t="str">
        <x:f>IFERROR(INDEX(Portfolio!$A$6:$A$55,MATCH(2,Portfolio!$R$6:$R$55,0)),"")</x:f>
        <x:v>AK-47 | Redline (Field-Tested)</x:v>
      </x:c>
      <x:c r="B26" s="26" t="n">
        <x:f>IF(A26="","",INDEX(Portfolio!$G$6:$G$55,MATCH(2,Portfolio!$R$6:$R$55,0)))</x:f>
        <x:v>1</x:v>
      </x:c>
      <x:c r="C26" s="28" t="n">
        <x:f>IF(A26="","",INDEX(Portfolio!$L$6:$L$55,MATCH(2,Portfolio!$R$6:$R$55,0)))</x:f>
        <x:v>21.91</x:v>
      </x:c>
      <x:c r="D26" s="28" t="n">
        <x:f>IF(A26="","",INDEX(Portfolio!$M$6:$M$55,MATCH(2,Portfolio!$R$6:$R$55,0)))</x:f>
        <x:v>-4.34</x:v>
      </x:c>
      <x:c r="E26" s="30" t="n">
        <x:f>IF(A26="","",INDEX(Portfolio!$O$6:$O$55,MATCH(2,Portfolio!$R$6:$R$55,0)))</x:f>
        <x:v>0.3138518836842859</x:v>
      </x:c>
      <x:c r="F26" s="8"/>
      <x:c r="G26" s="8"/>
      <x:c r="H26" s="8"/>
      <x:c r="I26" s="8"/>
      <x:c r="J26" s="8"/>
      <x:c r="K26" s="8"/>
      <x:c r="L26" s="8"/>
      <x:c r="M26" s="8"/>
      <x:c r="N26" s="8"/>
      <x:c r="O26" s="8"/>
      <x:c r="P26" s="8"/>
      <x:c r="Q26" s="8"/>
    </x:row>
    <x:row r="27" ht="16.5" customHeight="1">
      <x:c r="A27" s="24" t="str">
        <x:f>IFERROR(INDEX(Portfolio!$A$6:$A$55,MATCH(3,Portfolio!$R$6:$R$55,0)),"")</x:f>
        <x:v>USP-S | Cortex (Factory New)</x:v>
      </x:c>
      <x:c r="B27" s="25" t="n">
        <x:f>IF(A27="","",INDEX(Portfolio!$G$6:$G$55,MATCH(3,Portfolio!$R$6:$R$55,0)))</x:f>
        <x:v>1</x:v>
      </x:c>
      <x:c r="C27" s="27" t="n">
        <x:f>IF(A27="","",INDEX(Portfolio!$L$6:$L$55,MATCH(3,Portfolio!$R$6:$R$55,0)))</x:f>
        <x:v>13.4</x:v>
      </x:c>
      <x:c r="D27" s="27" t="n">
        <x:f>IF(A27="","",INDEX(Portfolio!$M$6:$M$55,MATCH(3,Portfolio!$R$6:$R$55,0)))</x:f>
        <x:v>4.32</x:v>
      </x:c>
      <x:c r="E27" s="29" t="n">
        <x:f>IF(A27="","",INDEX(Portfolio!$O$6:$O$55,MATCH(3,Portfolio!$R$6:$R$55,0)))</x:f>
        <x:v>0.19194957742443775</x:v>
      </x:c>
      <x:c r="F27" s="8"/>
      <x:c r="G27" s="8"/>
      <x:c r="H27" s="8"/>
      <x:c r="I27" s="8"/>
      <x:c r="J27" s="8"/>
      <x:c r="K27" s="8"/>
      <x:c r="L27" s="8"/>
      <x:c r="M27" s="8"/>
      <x:c r="N27" s="8"/>
      <x:c r="O27" s="8"/>
      <x:c r="P27" s="8"/>
      <x:c r="Q27" s="8"/>
    </x:row>
    <x:row r="28" ht="16.5" customHeight="1">
      <x:c r="A28" s="8" t="str">
        <x:f>IFERROR(INDEX(Portfolio!$A$6:$A$55,MATCH(4,Portfolio!$R$6:$R$55,0)),"")</x:f>
      </x:c>
      <x:c r="B28" s="26" t="str">
        <x:f>IF(A28="","",INDEX(Portfolio!$G$6:$G$55,MATCH(4,Portfolio!$R$6:$R$55,0)))</x:f>
      </x:c>
      <x:c r="C28" s="28" t="str">
        <x:f>IF(A28="","",INDEX(Portfolio!$L$6:$L$55,MATCH(4,Portfolio!$R$6:$R$55,0)))</x:f>
      </x:c>
      <x:c r="D28" s="28" t="str">
        <x:f>IF(A28="","",INDEX(Portfolio!$M$6:$M$55,MATCH(4,Portfolio!$R$6:$R$55,0)))</x:f>
      </x:c>
      <x:c r="E28" s="30" t="str">
        <x:f>IF(A28="","",INDEX(Portfolio!$O$6:$O$55,MATCH(4,Portfolio!$R$6:$R$55,0)))</x:f>
      </x:c>
      <x:c r="F28" s="8"/>
      <x:c r="G28" s="8"/>
      <x:c r="H28" s="8"/>
      <x:c r="I28" s="8"/>
      <x:c r="J28" s="8"/>
      <x:c r="K28" s="8"/>
      <x:c r="L28" s="8"/>
      <x:c r="M28" s="8"/>
      <x:c r="N28" s="8"/>
      <x:c r="O28" s="8"/>
      <x:c r="P28" s="8"/>
      <x:c r="Q28" s="8"/>
    </x:row>
    <x:row r="29" ht="16.5" customHeight="1">
      <x:c r="A29" s="24" t="str">
        <x:f>IFERROR(INDEX(Portfolio!$A$6:$A$55,MATCH(5,Portfolio!$R$6:$R$55,0)),"")</x:f>
      </x:c>
      <x:c r="B29" s="25" t="str">
        <x:f>IF(A29="","",INDEX(Portfolio!$G$6:$G$55,MATCH(5,Portfolio!$R$6:$R$55,0)))</x:f>
      </x:c>
      <x:c r="C29" s="27" t="str">
        <x:f>IF(A29="","",INDEX(Portfolio!$L$6:$L$55,MATCH(5,Portfolio!$R$6:$R$55,0)))</x:f>
      </x:c>
      <x:c r="D29" s="27" t="str">
        <x:f>IF(A29="","",INDEX(Portfolio!$M$6:$M$55,MATCH(5,Portfolio!$R$6:$R$55,0)))</x:f>
      </x:c>
      <x:c r="E29" s="29" t="str">
        <x:f>IF(A29="","",INDEX(Portfolio!$O$6:$O$55,MATCH(5,Portfolio!$R$6:$R$55,0)))</x:f>
      </x:c>
      <x:c r="F29" s="8"/>
      <x:c r="G29" s="8"/>
      <x:c r="H29" s="8"/>
      <x:c r="I29" s="8"/>
      <x:c r="J29" s="8"/>
      <x:c r="K29" s="8"/>
      <x:c r="L29" s="8"/>
      <x:c r="M29" s="8"/>
      <x:c r="N29" s="8"/>
      <x:c r="O29" s="8"/>
      <x:c r="P29" s="8"/>
      <x:c r="Q29" s="8"/>
    </x:row>
    <x:row r="30" ht="16.5" customHeight="1">
      <x:c r="A30" s="8" t="str">
        <x:f>IFERROR(INDEX(Portfolio!$A$6:$A$55,MATCH(6,Portfolio!$R$6:$R$55,0)),"")</x:f>
      </x:c>
      <x:c r="B30" s="26" t="str">
        <x:f>IF(A30="","",INDEX(Portfolio!$G$6:$G$55,MATCH(6,Portfolio!$R$6:$R$55,0)))</x:f>
      </x:c>
      <x:c r="C30" s="28" t="str">
        <x:f>IF(A30="","",INDEX(Portfolio!$L$6:$L$55,MATCH(6,Portfolio!$R$6:$R$55,0)))</x:f>
      </x:c>
      <x:c r="D30" s="28" t="str">
        <x:f>IF(A30="","",INDEX(Portfolio!$M$6:$M$55,MATCH(6,Portfolio!$R$6:$R$55,0)))</x:f>
      </x:c>
      <x:c r="E30" s="30" t="str">
        <x:f>IF(A30="","",INDEX(Portfolio!$O$6:$O$55,MATCH(6,Portfolio!$R$6:$R$55,0)))</x:f>
      </x:c>
      <x:c r="F30" s="8"/>
      <x:c r="G30" s="8"/>
      <x:c r="H30" s="8"/>
      <x:c r="I30" s="8"/>
      <x:c r="J30" s="8"/>
      <x:c r="K30" s="8"/>
      <x:c r="L30" s="8"/>
      <x:c r="M30" s="8"/>
      <x:c r="N30" s="8"/>
      <x:c r="O30" s="8"/>
      <x:c r="P30" s="8"/>
      <x:c r="Q30" s="8"/>
    </x:row>
    <x:row r="31" ht="16.5" customHeight="1">
      <x:c r="A31" s="24" t="str">
        <x:f>IFERROR(INDEX(Portfolio!$A$6:$A$55,MATCH(7,Portfolio!$R$6:$R$55,0)),"")</x:f>
      </x:c>
      <x:c r="B31" s="25" t="str">
        <x:f>IF(A31="","",INDEX(Portfolio!$G$6:$G$55,MATCH(7,Portfolio!$R$6:$R$55,0)))</x:f>
      </x:c>
      <x:c r="C31" s="27" t="str">
        <x:f>IF(A31="","",INDEX(Portfolio!$L$6:$L$55,MATCH(7,Portfolio!$R$6:$R$55,0)))</x:f>
      </x:c>
      <x:c r="D31" s="27" t="str">
        <x:f>IF(A31="","",INDEX(Portfolio!$M$6:$M$55,MATCH(7,Portfolio!$R$6:$R$55,0)))</x:f>
      </x:c>
      <x:c r="E31" s="29" t="str">
        <x:f>IF(A31="","",INDEX(Portfolio!$O$6:$O$55,MATCH(7,Portfolio!$R$6:$R$55,0)))</x:f>
      </x:c>
      <x:c r="F31" s="8"/>
      <x:c r="G31" s="8"/>
      <x:c r="H31" s="8"/>
      <x:c r="I31" s="8"/>
      <x:c r="J31" s="8"/>
      <x:c r="K31" s="8"/>
      <x:c r="L31" s="8"/>
      <x:c r="M31" s="8"/>
      <x:c r="N31" s="8"/>
      <x:c r="O31" s="8"/>
      <x:c r="P31" s="8"/>
      <x:c r="Q31" s="8"/>
    </x:row>
    <x:row r="32" ht="16.5" customHeight="1">
      <x:c r="A32" s="8" t="str">
        <x:f>IFERROR(INDEX(Portfolio!$A$6:$A$55,MATCH(8,Portfolio!$R$6:$R$55,0)),"")</x:f>
      </x:c>
      <x:c r="B32" s="26" t="str">
        <x:f>IF(A32="","",INDEX(Portfolio!$G$6:$G$55,MATCH(8,Portfolio!$R$6:$R$55,0)))</x:f>
      </x:c>
      <x:c r="C32" s="28" t="str">
        <x:f>IF(A32="","",INDEX(Portfolio!$L$6:$L$55,MATCH(8,Portfolio!$R$6:$R$55,0)))</x:f>
      </x:c>
      <x:c r="D32" s="28" t="str">
        <x:f>IF(A32="","",INDEX(Portfolio!$M$6:$M$55,MATCH(8,Portfolio!$R$6:$R$55,0)))</x:f>
      </x:c>
      <x:c r="E32" s="30" t="str">
        <x:f>IF(A32="","",INDEX(Portfolio!$O$6:$O$55,MATCH(8,Portfolio!$R$6:$R$55,0)))</x:f>
      </x:c>
      <x:c r="F32" s="8"/>
      <x:c r="G32" s="8"/>
      <x:c r="H32" s="8"/>
      <x:c r="I32" s="8"/>
      <x:c r="J32" s="8"/>
      <x:c r="K32" s="8"/>
      <x:c r="L32" s="8"/>
      <x:c r="M32" s="8"/>
      <x:c r="N32" s="8"/>
      <x:c r="O32" s="8"/>
      <x:c r="P32" s="8"/>
      <x:c r="Q32" s="8"/>
    </x:row>
    <x:row r="33" ht="16.5" customHeight="1">
      <x:c r="A33" s="24" t="str">
        <x:f>IFERROR(INDEX(Portfolio!$A$6:$A$55,MATCH(9,Portfolio!$R$6:$R$55,0)),"")</x:f>
      </x:c>
      <x:c r="B33" s="25" t="str">
        <x:f>IF(A33="","",INDEX(Portfolio!$G$6:$G$55,MATCH(9,Portfolio!$R$6:$R$55,0)))</x:f>
      </x:c>
      <x:c r="C33" s="27" t="str">
        <x:f>IF(A33="","",INDEX(Portfolio!$L$6:$L$55,MATCH(9,Portfolio!$R$6:$R$55,0)))</x:f>
      </x:c>
      <x:c r="D33" s="27" t="str">
        <x:f>IF(A33="","",INDEX(Portfolio!$M$6:$M$55,MATCH(9,Portfolio!$R$6:$R$55,0)))</x:f>
      </x:c>
      <x:c r="E33" s="29" t="str">
        <x:f>IF(A33="","",INDEX(Portfolio!$O$6:$O$55,MATCH(9,Portfolio!$R$6:$R$55,0)))</x:f>
      </x:c>
      <x:c r="F33" s="8"/>
      <x:c r="G33" s="8"/>
      <x:c r="H33" s="8"/>
      <x:c r="I33" s="8"/>
      <x:c r="J33" s="8"/>
      <x:c r="K33" s="8"/>
      <x:c r="L33" s="8"/>
      <x:c r="M33" s="8"/>
      <x:c r="N33" s="8"/>
      <x:c r="O33" s="8"/>
      <x:c r="P33" s="8"/>
      <x:c r="Q33" s="8"/>
    </x:row>
    <x:row r="34" ht="16.5" customHeight="1">
      <x:c r="A34" s="8" t="str">
        <x:f>IFERROR(INDEX(Portfolio!$A$6:$A$55,MATCH(10,Portfolio!$R$6:$R$55,0)),"")</x:f>
      </x:c>
      <x:c r="B34" s="26" t="str">
        <x:f>IF(A34="","",INDEX(Portfolio!$G$6:$G$55,MATCH(10,Portfolio!$R$6:$R$55,0)))</x:f>
      </x:c>
      <x:c r="C34" s="28" t="str">
        <x:f>IF(A34="","",INDEX(Portfolio!$L$6:$L$55,MATCH(10,Portfolio!$R$6:$R$55,0)))</x:f>
      </x:c>
      <x:c r="D34" s="28" t="str">
        <x:f>IF(A34="","",INDEX(Portfolio!$M$6:$M$55,MATCH(10,Portfolio!$R$6:$R$55,0)))</x:f>
      </x:c>
      <x:c r="E34" s="30" t="str">
        <x:f>IF(A34="","",INDEX(Portfolio!$O$6:$O$55,MATCH(10,Portfolio!$R$6:$R$55,0)))</x:f>
      </x:c>
      <x:c r="F34" s="8"/>
      <x:c r="G34" s="8"/>
      <x:c r="H34" s="8"/>
      <x:c r="I34" s="8"/>
      <x:c r="J34" s="8"/>
      <x:c r="K34" s="8"/>
      <x:c r="L34" s="8"/>
      <x:c r="M34" s="8"/>
      <x:c r="N34" s="8"/>
      <x:c r="O34" s="8"/>
      <x:c r="P34" s="8"/>
      <x:c r="Q34" s="8"/>
    </x:row>
    <x:row r="35" ht="16.5" customHeight="1">
      <x:c r="A35" s="24" t="str">
        <x:f>IF(COUNTIF(Portfolio!$G$6:$G$55,"&gt;0")&gt;10,"Other","")</x:f>
      </x:c>
      <x:c r="B35" s="25" t="str">
        <x:f>IF(A35="","",SUM(Portfolio!$G$6:$G$55)-SUM(B25:B34))</x:f>
      </x:c>
      <x:c r="C35" s="27" t="str">
        <x:f>IF(A35="","",SUM(Portfolio!$L$6:$L$55)-SUM(C25:C34))</x:f>
      </x:c>
      <x:c r="D35" s="27" t="str">
        <x:f>IF(A35="","",SUMIFS(Portfolio!$M$6:$M$55,Portfolio!$G$6:$G$55,"&gt;0")-SUM(D25:D34))</x:f>
      </x:c>
      <x:c r="E35" s="29" t="str">
        <x:f>IF(A35="","",1-SUM(E25:E34))</x:f>
      </x:c>
      <x:c r="F35" s="8"/>
      <x:c r="G35" s="8"/>
      <x:c r="H35" s="8"/>
      <x:c r="I35" s="8"/>
      <x:c r="J35" s="8"/>
      <x:c r="K35" s="8"/>
      <x:c r="L35" s="8"/>
      <x:c r="M35" s="8"/>
      <x:c r="N35" s="8"/>
      <x:c r="O35" s="8"/>
      <x:c r="P35" s="8"/>
      <x:c r="Q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  <x:c r="L36" s="8"/>
      <x:c r="M36" s="8"/>
      <x:c r="N36" s="8"/>
      <x:c r="O36" s="8"/>
      <x:c r="P36" s="8"/>
      <x:c r="Q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  <x:c r="L37" s="8"/>
      <x:c r="M37" s="8"/>
      <x:c r="N37" s="8"/>
      <x:c r="O37" s="8"/>
      <x:c r="P37" s="8"/>
      <x:c r="Q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  <x:c r="L38" s="8"/>
      <x:c r="M38" s="8"/>
      <x:c r="N38" s="8"/>
      <x:c r="O38" s="8"/>
      <x:c r="P38" s="8"/>
      <x:c r="Q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  <x:c r="L39" s="8"/>
      <x:c r="M39" s="8"/>
      <x:c r="N39" s="8"/>
      <x:c r="O39" s="8"/>
      <x:c r="P39" s="8"/>
      <x:c r="Q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  <x:c r="L40" s="8"/>
      <x:c r="M40" s="8"/>
      <x:c r="N40" s="8"/>
      <x:c r="O40" s="8"/>
      <x:c r="P40" s="8"/>
      <x:c r="Q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  <x:c r="L41" s="8"/>
      <x:c r="M41" s="8"/>
      <x:c r="N41" s="8"/>
      <x:c r="O41" s="8"/>
      <x:c r="P41" s="8"/>
      <x:c r="Q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  <x:c r="L42" s="8"/>
      <x:c r="M42" s="8"/>
      <x:c r="N42" s="8"/>
      <x:c r="O42" s="8"/>
      <x:c r="P42" s="8"/>
      <x:c r="Q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  <x:c r="L43" s="8"/>
      <x:c r="M43" s="8"/>
      <x:c r="N43" s="8"/>
      <x:c r="O43" s="8"/>
      <x:c r="P43" s="8"/>
      <x:c r="Q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  <x:c r="L44" s="8"/>
      <x:c r="M44" s="8"/>
      <x:c r="N44" s="8"/>
      <x:c r="O44" s="8"/>
      <x:c r="P44" s="8"/>
      <x:c r="Q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  <x:c r="L45" s="8"/>
      <x:c r="M45" s="8"/>
      <x:c r="N45" s="8"/>
      <x:c r="O45" s="8"/>
      <x:c r="P45" s="8"/>
      <x:c r="Q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  <x:c r="L46" s="8"/>
      <x:c r="M46" s="8"/>
      <x:c r="N46" s="8"/>
      <x:c r="O46" s="8"/>
      <x:c r="P46" s="8"/>
      <x:c r="Q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  <x:c r="L47" s="8"/>
      <x:c r="M47" s="8"/>
      <x:c r="N47" s="8"/>
      <x:c r="O47" s="8"/>
      <x:c r="P47" s="8"/>
      <x:c r="Q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  <x:c r="L48" s="8"/>
      <x:c r="M48" s="8"/>
      <x:c r="N48" s="8"/>
      <x:c r="O48" s="8"/>
      <x:c r="P48" s="8"/>
      <x:c r="Q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  <x:c r="L49" s="8"/>
      <x:c r="M49" s="8"/>
      <x:c r="N49" s="8"/>
      <x:c r="O49" s="8"/>
      <x:c r="P49" s="8"/>
      <x:c r="Q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  <x:c r="L50" s="8"/>
      <x:c r="M50" s="8"/>
      <x:c r="N50" s="8"/>
      <x:c r="O50" s="8"/>
      <x:c r="P50" s="8"/>
      <x:c r="Q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  <x:c r="L51" s="8"/>
      <x:c r="M51" s="8"/>
      <x:c r="N51" s="8"/>
      <x:c r="O51" s="8"/>
      <x:c r="P51" s="8"/>
      <x:c r="Q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  <x:c r="L52" s="8"/>
      <x:c r="M52" s="8"/>
      <x:c r="N52" s="8"/>
      <x:c r="O52" s="8"/>
      <x:c r="P52" s="8"/>
      <x:c r="Q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  <x:c r="L53" s="8"/>
      <x:c r="M53" s="8"/>
      <x:c r="N53" s="8"/>
      <x:c r="O53" s="8"/>
      <x:c r="P53" s="8"/>
      <x:c r="Q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  <x:c r="L54" s="8"/>
      <x:c r="M54" s="8"/>
      <x:c r="N54" s="8"/>
      <x:c r="O54" s="8"/>
      <x:c r="P54" s="8"/>
      <x:c r="Q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  <x:c r="L55" s="8"/>
      <x:c r="M55" s="8"/>
      <x:c r="N55" s="8"/>
      <x:c r="O55" s="8"/>
      <x:c r="P55" s="8"/>
      <x:c r="Q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</x:row>
  </x:sheetData>
  <x:conditionalFormatting sqref="O5:O5">
    <x:cfRule type="cellIs" dxfId="0" priority="1" operator="greaterThan">
      <x:formula>0</x:formula>
    </x:cfRule>
  </x:conditionalFormatting>
  <x:pageMargins left="0.7" right="0.7" top="0.75" bottom="0.75" header="0.3" footer="0.3"/>
  <x:drawing xmlns:r="http://schemas.openxmlformats.org/officeDocument/2006/relationships" r:id="R798b40ff0fff45ac"/>
</x:worksheet>
</file>

<file path=xl/worksheets/sheet2.xml><?xml version="1.0" encoding="utf-8"?>
<x:worksheet xmlns:x="http://schemas.openxmlformats.org/spreadsheetml/2006/main">
  <x:sheetPr>
    <x:tabColor rgb="FF475569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2.220001220703125" hidden="0" customWidth="1"/>
    <x:col min="2" max="2" width="11.670000076293945" hidden="0" customWidth="1"/>
    <x:col min="3" max="3" width="8" hidden="0" customWidth="1"/>
    <x:col min="4" max="4" width="8" hidden="0" customWidth="1"/>
    <x:col min="5" max="5" width="7.559999942779541" hidden="0" customWidth="1"/>
    <x:col min="6" max="6" width="7.559999942779541" hidden="0" customWidth="1"/>
    <x:col min="7" max="7" width="7.559999942779541" hidden="0" customWidth="1"/>
    <x:col min="8" max="8" width="13.109999656677246" hidden="0" customWidth="1"/>
    <x:col min="9" max="9" width="10.890000343322754" hidden="0" customWidth="1"/>
    <x:col min="10" max="10" width="10.890000343322754" hidden="0" customWidth="1"/>
    <x:col min="11" max="11" width="10.890000343322754" hidden="0" customWidth="1"/>
    <x:col min="12" max="12" width="10.890000343322754" hidden="0" customWidth="1"/>
    <x:col min="13" max="13" width="10.890000343322754" hidden="0" customWidth="1"/>
    <x:col min="14" max="14" width="8.670000076293945" hidden="0" customWidth="1"/>
    <x:col min="15" max="15" width="8.670000076293945" hidden="0" customWidth="1"/>
    <x:col min="16" max="16" width="10.220000267028809" hidden="0" customWidth="1"/>
    <x:col min="17" max="17" width="10.4399995803833" hidden="0" customWidth="1"/>
    <x:col min="18" max="18" width="0.10999999940395355" hidden="0" customWidth="1"/>
  </x:cols>
  <x:sheetData>
    <x:row r="1">
      <x:c r="A1" s="5" t="str">
        <x:v>Portfolio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>
      <x:c r="A2" s="7" t="str">
        <x:v>Add one row per item. Enter the item name, product type, float, and pattern in columns A–D.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  <x:c r="L2" s="7"/>
      <x:c r="M2" s="7"/>
      <x:c r="N2" s="7"/>
      <x:c r="O2" s="7"/>
      <x:c r="P2" s="7"/>
      <x:c r="Q2" s="7"/>
      <x:c r="R2" s="7"/>
    </x:row>
    <x:row r="3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  <x:c r="L3" s="8"/>
      <x:c r="M3" s="8"/>
      <x:c r="N3" s="8"/>
      <x:c r="O3" s="8"/>
      <x:c r="P3" s="8"/>
      <x:c r="Q3" s="8"/>
      <x:c r="R3" s="8"/>
    </x:row>
    <x:row r="4">
      <x:c r="A4" s="8"/>
      <x:c r="B4" s="8"/>
      <x:c r="C4" s="8"/>
      <x:c r="D4" s="8"/>
      <x:c r="E4" s="8"/>
      <x:c r="F4" s="8"/>
      <x:c r="G4" s="8"/>
      <x:c r="H4" s="8"/>
      <x:c r="I4" s="8"/>
      <x:c r="J4" s="8"/>
      <x:c r="K4" s="8"/>
      <x:c r="L4" s="8"/>
      <x:c r="M4" s="8"/>
      <x:c r="N4" s="8"/>
      <x:c r="O4" s="8"/>
      <x:c r="P4" s="8"/>
      <x:c r="Q4" s="8"/>
      <x:c r="R4" s="8"/>
    </x:row>
    <x:row r="5" ht="27" customHeight="1">
      <x:c r="A5" s="21" t="str">
        <x:v>Item</x:v>
      </x:c>
      <x:c r="B5" s="22" t="str">
        <x:v>Product type</x:v>
      </x:c>
      <x:c r="C5" s="22" t="str">
        <x:v>Float</x:v>
      </x:c>
      <x:c r="D5" s="22" t="str">
        <x:v>Pattern</x:v>
      </x:c>
      <x:c r="E5" s="22" t="str">
        <x:v>Bought</x:v>
      </x:c>
      <x:c r="F5" s="22" t="str">
        <x:v>Sold</x:v>
      </x:c>
      <x:c r="G5" s="22" t="str">
        <x:v>Held</x:v>
      </x:c>
      <x:c r="H5" s="22" t="str">
        <x:v>Average purchase cost</x:v>
      </x:c>
      <x:c r="I5" s="22" t="str">
        <x:v>Purchase spend</x:v>
      </x:c>
      <x:c r="J5" s="22" t="str">
        <x:v>Sale proceeds</x:v>
      </x:c>
      <x:c r="K5" s="22" t="str">
        <x:v>Current unit price</x:v>
      </x:c>
      <x:c r="L5" s="22" t="str">
        <x:v>Market value</x:v>
      </x:c>
      <x:c r="M5" s="22" t="str">
        <x:v>Total P/L</x:v>
      </x:c>
      <x:c r="N5" s="22" t="str">
        <x:v>Return</x:v>
      </x:c>
      <x:c r="O5" s="22" t="str">
        <x:v>Allocation</x:v>
      </x:c>
      <x:c r="P5" s="22" t="str">
        <x:v>Price date</x:v>
      </x:c>
      <x:c r="Q5" s="22" t="str">
        <x:v>Marketplace</x:v>
      </x:c>
      <x:c r="R5" s="23" t="str">
        <x:v>Value rank</x:v>
      </x:c>
    </x:row>
    <x:row r="6" ht="16.5" customHeight="1">
      <x:c r="A6" s="31" t="str">
        <x:v>AK-47 | Redline (Field-Tested)</x:v>
      </x:c>
      <x:c r="B6" s="31" t="str">
        <x:v>Weapon</x:v>
      </x:c>
      <x:c r="C6" s="33" t="n">
        <x:v>0.21</x:v>
      </x:c>
      <x:c r="D6" s="35" t="n">
        <x:v>661</x:v>
      </x:c>
      <x:c r="E6" s="25" t="n">
        <x:f>IF(A6="","",SUMIFS(Transactions!$D$6:$D$205,Transactions!$B$6:$B$205,A6,Transactions!$C$6:$C$205,"Buy"))</x:f>
        <x:v>1</x:v>
      </x:c>
      <x:c r="F6" s="25" t="n">
        <x:f>IF(A6="","",SUMIFS(Transactions!$D$6:$D$205,Transactions!$B$6:$B$205,A6,Transactions!$C$6:$C$205,"Sell"))</x:f>
        <x:v>0</x:v>
      </x:c>
      <x:c r="G6" s="25" t="n">
        <x:f>IF(A6="","",E6-F6)</x:f>
        <x:v>1</x:v>
      </x:c>
      <x:c r="H6" s="37" t="n">
        <x:f>IF(OR(A6="",E6=0),"",I6/E6)</x:f>
        <x:v>26.25</x:v>
      </x:c>
      <x:c r="I6" s="37" t="n">
        <x:f>IF(A6="","",-SUMIFS(Transactions!$J$6:$J$205,Transactions!$B$6:$B$205,A6,Transactions!$C$6:$C$205,"Buy"))</x:f>
        <x:v>26.25</x:v>
      </x:c>
      <x:c r="J6" s="37" t="n">
        <x:f>IF(A6="","",SUMIFS(Transactions!$J$6:$J$205,Transactions!$B$6:$B$205,A6,Transactions!$C$6:$C$205,"Sell"))</x:f>
        <x:v>0</x:v>
      </x:c>
      <x:c r="K6" s="37" t="n">
        <x:f>IF(A6="","",IFERROR(INDEX('Current prices'!$B$6:$B$55,MATCH(A6,'Current prices'!$A$6:$A$55,0)),""))</x:f>
        <x:v>21.91</x:v>
      </x:c>
      <x:c r="L6" s="37" t="n">
        <x:f>IF(A6="",0,IF(G6=0,0,IF(K6="",0,G6*K6)))</x:f>
        <x:v>21.91</x:v>
      </x:c>
      <x:c r="M6" s="37" t="n">
        <x:f>IF(A6="","",IF(G6=0,J6-I6,IF(L6="","",L6+J6-I6)))</x:f>
        <x:v>-4.34</x:v>
      </x:c>
      <x:c r="N6" s="39" t="n">
        <x:f>IF(OR(A6="",I6=0,M6=""),"",M6/I6)</x:f>
        <x:v>-0.16533333333333333</x:v>
      </x:c>
      <x:c r="O6" s="39" t="n">
        <x:f>IF(OR(A6="",L6="",SUM($L$6:$L$55)=0),"",L6/SUM($L$6:$L$55))</x:f>
        <x:v>0.3138518836842859</x:v>
      </x:c>
      <x:c r="P6" s="41" t="n">
        <x:f>IF(A6="","",IFERROR(INDEX('Current prices'!$C$6:$C$55,MATCH(A6,'Current prices'!$A$6:$A$55,0)),""))</x:f>
        <x:v>46269.5</x:v>
      </x:c>
      <x:c r="Q6" s="24" t="str">
        <x:f>IF(A6="","",IFERROR(INDEX('Current prices'!$D$6:$D$55,MATCH(A6,'Current prices'!$A$6:$A$55,0)),""))</x:f>
        <x:v>CSFloat</x:v>
      </x:c>
      <x:c r="R6" s="24" t="n">
        <x:f>IF(OR(A6="",G6&lt;=0),"",RANK(L6,$L$6:$L$55,0)+COUNTIF($L$6:L6,L6)-1)</x:f>
        <x:v>2</x:v>
      </x:c>
    </x:row>
    <x:row r="7" ht="16.5" customHeight="1">
      <x:c r="A7" s="32" t="str">
        <x:v>M4A1-S | Decimator (Minimal Wear)</x:v>
      </x:c>
      <x:c r="B7" s="32" t="str">
        <x:v>Weapon</x:v>
      </x:c>
      <x:c r="C7" s="34" t="n">
        <x:v>0.08</x:v>
      </x:c>
      <x:c r="D7" s="36" t="n">
        <x:v>321</x:v>
      </x:c>
      <x:c r="E7" s="26" t="n">
        <x:f>IF(A7="","",SUMIFS(Transactions!$D$6:$D$205,Transactions!$B$6:$B$205,A7,Transactions!$C$6:$C$205,"Buy"))</x:f>
        <x:v>2</x:v>
      </x:c>
      <x:c r="F7" s="26" t="n">
        <x:f>IF(A7="","",SUMIFS(Transactions!$D$6:$D$205,Transactions!$B$6:$B$205,A7,Transactions!$C$6:$C$205,"Sell"))</x:f>
        <x:v>0</x:v>
      </x:c>
      <x:c r="G7" s="26" t="n">
        <x:f>IF(A7="","",E7-F7)</x:f>
        <x:v>2</x:v>
      </x:c>
      <x:c r="H7" s="38" t="n">
        <x:f>IF(OR(A7="",E7=0),"",I7/E7)</x:f>
        <x:v>15.225</x:v>
      </x:c>
      <x:c r="I7" s="38" t="n">
        <x:f>IF(A7="","",-SUMIFS(Transactions!$J$6:$J$205,Transactions!$B$6:$B$205,A7,Transactions!$C$6:$C$205,"Buy"))</x:f>
        <x:v>30.45</x:v>
      </x:c>
      <x:c r="J7" s="38" t="n">
        <x:f>IF(A7="","",SUMIFS(Transactions!$J$6:$J$205,Transactions!$B$6:$B$205,A7,Transactions!$C$6:$C$205,"Sell"))</x:f>
        <x:v>0</x:v>
      </x:c>
      <x:c r="K7" s="38" t="n">
        <x:f>IF(A7="","",IFERROR(INDEX('Current prices'!$B$6:$B$55,MATCH(A7,'Current prices'!$A$6:$A$55,0)),""))</x:f>
        <x:v>17.25</x:v>
      </x:c>
      <x:c r="L7" s="38" t="n">
        <x:f>IF(A7="",0,IF(G7=0,0,IF(K7="",0,G7*K7)))</x:f>
        <x:v>34.5</x:v>
      </x:c>
      <x:c r="M7" s="38" t="n">
        <x:f>IF(A7="","",IF(G7=0,J7-I7,IF(L7="","",L7+J7-I7)))</x:f>
        <x:v>4.050000000000001</x:v>
      </x:c>
      <x:c r="N7" s="40" t="n">
        <x:f>IF(OR(A7="",I7=0,M7=""),"",M7/I7)</x:f>
        <x:v>0.13300492610837442</x:v>
      </x:c>
      <x:c r="O7" s="40" t="n">
        <x:f>IF(OR(A7="",L7="",SUM($L$6:$L$55)=0),"",L7/SUM($L$6:$L$55))</x:f>
        <x:v>0.4941985388912763</x:v>
      </x:c>
      <x:c r="P7" s="42" t="n">
        <x:f>IF(A7="","",IFERROR(INDEX('Current prices'!$C$6:$C$55,MATCH(A7,'Current prices'!$A$6:$A$55,0)),""))</x:f>
        <x:v>46269.5</x:v>
      </x:c>
      <x:c r="Q7" s="8" t="str">
        <x:f>IF(A7="","",IFERROR(INDEX('Current prices'!$D$6:$D$55,MATCH(A7,'Current prices'!$A$6:$A$55,0)),""))</x:f>
        <x:v>Steam</x:v>
      </x:c>
      <x:c r="R7" s="8" t="n">
        <x:f>IF(OR(A7="",G7&lt;=0),"",RANK(L7,$L$6:$L$55,0)+COUNTIF($L$6:L7,L7)-1)</x:f>
        <x:v>1</x:v>
      </x:c>
    </x:row>
    <x:row r="8" ht="16.5" customHeight="1">
      <x:c r="A8" s="31" t="str">
        <x:v>USP-S | Cortex (Factory New)</x:v>
      </x:c>
      <x:c r="B8" s="31" t="str">
        <x:v>Weapon</x:v>
      </x:c>
      <x:c r="C8" s="33" t="n">
        <x:v>0.045</x:v>
      </x:c>
      <x:c r="D8" s="35" t="n">
        <x:v>112</x:v>
      </x:c>
      <x:c r="E8" s="25" t="n">
        <x:f>IF(A8="","",SUMIFS(Transactions!$D$6:$D$205,Transactions!$B$6:$B$205,A8,Transactions!$C$6:$C$205,"Buy"))</x:f>
        <x:v>2</x:v>
      </x:c>
      <x:c r="F8" s="25" t="n">
        <x:f>IF(A8="","",SUMIFS(Transactions!$D$6:$D$205,Transactions!$B$6:$B$205,A8,Transactions!$C$6:$C$205,"Sell"))</x:f>
        <x:v>1</x:v>
      </x:c>
      <x:c r="G8" s="25" t="n">
        <x:f>IF(A8="","",E8-F8)</x:f>
        <x:v>1</x:v>
      </x:c>
      <x:c r="H8" s="37" t="n">
        <x:f>IF(OR(A8="",E8=0),"",I8/E8)</x:f>
        <x:v>10.24</x:v>
      </x:c>
      <x:c r="I8" s="37" t="n">
        <x:f>IF(A8="","",-SUMIFS(Transactions!$J$6:$J$205,Transactions!$B$6:$B$205,A8,Transactions!$C$6:$C$205,"Buy"))</x:f>
        <x:v>20.48</x:v>
      </x:c>
      <x:c r="J8" s="37" t="n">
        <x:f>IF(A8="","",SUMIFS(Transactions!$J$6:$J$205,Transactions!$B$6:$B$205,A8,Transactions!$C$6:$C$205,"Sell"))</x:f>
        <x:v>11.4</x:v>
      </x:c>
      <x:c r="K8" s="37" t="n">
        <x:f>IF(A8="","",IFERROR(INDEX('Current prices'!$B$6:$B$55,MATCH(A8,'Current prices'!$A$6:$A$55,0)),""))</x:f>
        <x:v>13.4</x:v>
      </x:c>
      <x:c r="L8" s="37" t="n">
        <x:f>IF(A8="",0,IF(G8=0,0,IF(K8="",0,G8*K8)))</x:f>
        <x:v>13.4</x:v>
      </x:c>
      <x:c r="M8" s="37" t="n">
        <x:f>IF(A8="","",IF(G8=0,J8-I8,IF(L8="","",L8+J8-I8)))</x:f>
        <x:v>4.32</x:v>
      </x:c>
      <x:c r="N8" s="39" t="n">
        <x:f>IF(OR(A8="",I8=0,M8=""),"",M8/I8)</x:f>
        <x:v>0.2109375</x:v>
      </x:c>
      <x:c r="O8" s="39" t="n">
        <x:f>IF(OR(A8="",L8="",SUM($L$6:$L$55)=0),"",L8/SUM($L$6:$L$55))</x:f>
        <x:v>0.19194957742443775</x:v>
      </x:c>
      <x:c r="P8" s="41" t="n">
        <x:f>IF(A8="","",IFERROR(INDEX('Current prices'!$C$6:$C$55,MATCH(A8,'Current prices'!$A$6:$A$55,0)),""))</x:f>
        <x:v>46269.5</x:v>
      </x:c>
      <x:c r="Q8" s="24" t="str">
        <x:f>IF(A8="","",IFERROR(INDEX('Current prices'!$D$6:$D$55,MATCH(A8,'Current prices'!$A$6:$A$55,0)),""))</x:f>
        <x:v>Skinport</x:v>
      </x:c>
      <x:c r="R8" s="24" t="n">
        <x:f>IF(OR(A8="",G8&lt;=0),"",RANK(L8,$L$6:$L$55,0)+COUNTIF($L$6:L8,L8)-1)</x:f>
        <x:v>3</x:v>
      </x:c>
    </x:row>
    <x:row r="9" ht="16.5" customHeight="1">
      <x:c r="A9" s="32"/>
      <x:c r="B9" s="32"/>
      <x:c r="C9" s="34"/>
      <x:c r="D9" s="36"/>
      <x:c r="E9" s="26" t="str">
        <x:f>IF(A9="","",SUMIFS(Transactions!$D$6:$D$205,Transactions!$B$6:$B$205,A9,Transactions!$C$6:$C$205,"Buy"))</x:f>
      </x:c>
      <x:c r="F9" s="26" t="str">
        <x:f>IF(A9="","",SUMIFS(Transactions!$D$6:$D$205,Transactions!$B$6:$B$205,A9,Transactions!$C$6:$C$205,"Sell"))</x:f>
      </x:c>
      <x:c r="G9" s="26" t="str">
        <x:f>IF(A9="","",E9-F9)</x:f>
      </x:c>
      <x:c r="H9" s="38" t="str">
        <x:f>IF(OR(A9="",E9=0),"",I9/E9)</x:f>
      </x:c>
      <x:c r="I9" s="38" t="str">
        <x:f>IF(A9="","",-SUMIFS(Transactions!$J$6:$J$205,Transactions!$B$6:$B$205,A9,Transactions!$C$6:$C$205,"Buy"))</x:f>
      </x:c>
      <x:c r="J9" s="38" t="str">
        <x:f>IF(A9="","",SUMIFS(Transactions!$J$6:$J$205,Transactions!$B$6:$B$205,A9,Transactions!$C$6:$C$205,"Sell"))</x:f>
      </x:c>
      <x:c r="K9" s="38" t="str">
        <x:f>IF(A9="","",IFERROR(INDEX('Current prices'!$B$6:$B$55,MATCH(A9,'Current prices'!$A$6:$A$55,0)),""))</x:f>
      </x:c>
      <x:c r="L9" s="38" t="n">
        <x:f>IF(A9="",0,IF(G9=0,0,IF(K9="",0,G9*K9)))</x:f>
        <x:v>0</x:v>
      </x:c>
      <x:c r="M9" s="38" t="str">
        <x:f>IF(A9="","",IF(G9=0,J9-I9,IF(L9="","",L9+J9-I9)))</x:f>
      </x:c>
      <x:c r="N9" s="40" t="str">
        <x:f>IF(OR(A9="",I9=0,M9=""),"",M9/I9)</x:f>
      </x:c>
      <x:c r="O9" s="40" t="str">
        <x:f>IF(OR(A9="",L9="",SUM($L$6:$L$55)=0),"",L9/SUM($L$6:$L$55))</x:f>
      </x:c>
      <x:c r="P9" s="42" t="str">
        <x:f>IF(A9="","",IFERROR(INDEX('Current prices'!$C$6:$C$55,MATCH(A9,'Current prices'!$A$6:$A$55,0)),""))</x:f>
      </x:c>
      <x:c r="Q9" s="8" t="str">
        <x:f>IF(A9="","",IFERROR(INDEX('Current prices'!$D$6:$D$55,MATCH(A9,'Current prices'!$A$6:$A$55,0)),""))</x:f>
      </x:c>
      <x:c r="R9" s="8" t="str">
        <x:f>IF(OR(A9="",G9&lt;=0),"",RANK(L9,$L$6:$L$55,0)+COUNTIF($L$6:L9,L9)-1)</x:f>
      </x:c>
    </x:row>
    <x:row r="10" ht="16.5" customHeight="1">
      <x:c r="A10" s="31"/>
      <x:c r="B10" s="31"/>
      <x:c r="C10" s="33"/>
      <x:c r="D10" s="35"/>
      <x:c r="E10" s="25" t="str">
        <x:f>IF(A10="","",SUMIFS(Transactions!$D$6:$D$205,Transactions!$B$6:$B$205,A10,Transactions!$C$6:$C$205,"Buy"))</x:f>
      </x:c>
      <x:c r="F10" s="25" t="str">
        <x:f>IF(A10="","",SUMIFS(Transactions!$D$6:$D$205,Transactions!$B$6:$B$205,A10,Transactions!$C$6:$C$205,"Sell"))</x:f>
      </x:c>
      <x:c r="G10" s="25" t="str">
        <x:f>IF(A10="","",E10-F10)</x:f>
      </x:c>
      <x:c r="H10" s="37" t="str">
        <x:f>IF(OR(A10="",E10=0),"",I10/E10)</x:f>
      </x:c>
      <x:c r="I10" s="37" t="str">
        <x:f>IF(A10="","",-SUMIFS(Transactions!$J$6:$J$205,Transactions!$B$6:$B$205,A10,Transactions!$C$6:$C$205,"Buy"))</x:f>
      </x:c>
      <x:c r="J10" s="37" t="str">
        <x:f>IF(A10="","",SUMIFS(Transactions!$J$6:$J$205,Transactions!$B$6:$B$205,A10,Transactions!$C$6:$C$205,"Sell"))</x:f>
      </x:c>
      <x:c r="K10" s="37" t="str">
        <x:f>IF(A10="","",IFERROR(INDEX('Current prices'!$B$6:$B$55,MATCH(A10,'Current prices'!$A$6:$A$55,0)),""))</x:f>
      </x:c>
      <x:c r="L10" s="37" t="n">
        <x:f>IF(A10="",0,IF(G10=0,0,IF(K10="",0,G10*K10)))</x:f>
        <x:v>0</x:v>
      </x:c>
      <x:c r="M10" s="37" t="str">
        <x:f>IF(A10="","",IF(G10=0,J10-I10,IF(L10="","",L10+J10-I10)))</x:f>
      </x:c>
      <x:c r="N10" s="39" t="str">
        <x:f>IF(OR(A10="",I10=0,M10=""),"",M10/I10)</x:f>
      </x:c>
      <x:c r="O10" s="39" t="str">
        <x:f>IF(OR(A10="",L10="",SUM($L$6:$L$55)=0),"",L10/SUM($L$6:$L$55))</x:f>
      </x:c>
      <x:c r="P10" s="41" t="str">
        <x:f>IF(A10="","",IFERROR(INDEX('Current prices'!$C$6:$C$55,MATCH(A10,'Current prices'!$A$6:$A$55,0)),""))</x:f>
      </x:c>
      <x:c r="Q10" s="24" t="str">
        <x:f>IF(A10="","",IFERROR(INDEX('Current prices'!$D$6:$D$55,MATCH(A10,'Current prices'!$A$6:$A$55,0)),""))</x:f>
      </x:c>
      <x:c r="R10" s="24" t="str">
        <x:f>IF(OR(A10="",G10&lt;=0),"",RANK(L10,$L$6:$L$55,0)+COUNTIF($L$6:L10,L10)-1)</x:f>
      </x:c>
    </x:row>
    <x:row r="11" ht="16.5" customHeight="1">
      <x:c r="A11" s="32"/>
      <x:c r="B11" s="32"/>
      <x:c r="C11" s="34"/>
      <x:c r="D11" s="36"/>
      <x:c r="E11" s="26" t="str">
        <x:f>IF(A11="","",SUMIFS(Transactions!$D$6:$D$205,Transactions!$B$6:$B$205,A11,Transactions!$C$6:$C$205,"Buy"))</x:f>
      </x:c>
      <x:c r="F11" s="26" t="str">
        <x:f>IF(A11="","",SUMIFS(Transactions!$D$6:$D$205,Transactions!$B$6:$B$205,A11,Transactions!$C$6:$C$205,"Sell"))</x:f>
      </x:c>
      <x:c r="G11" s="26" t="str">
        <x:f>IF(A11="","",E11-F11)</x:f>
      </x:c>
      <x:c r="H11" s="38" t="str">
        <x:f>IF(OR(A11="",E11=0),"",I11/E11)</x:f>
      </x:c>
      <x:c r="I11" s="38" t="str">
        <x:f>IF(A11="","",-SUMIFS(Transactions!$J$6:$J$205,Transactions!$B$6:$B$205,A11,Transactions!$C$6:$C$205,"Buy"))</x:f>
      </x:c>
      <x:c r="J11" s="38" t="str">
        <x:f>IF(A11="","",SUMIFS(Transactions!$J$6:$J$205,Transactions!$B$6:$B$205,A11,Transactions!$C$6:$C$205,"Sell"))</x:f>
      </x:c>
      <x:c r="K11" s="38" t="str">
        <x:f>IF(A11="","",IFERROR(INDEX('Current prices'!$B$6:$B$55,MATCH(A11,'Current prices'!$A$6:$A$55,0)),""))</x:f>
      </x:c>
      <x:c r="L11" s="38" t="n">
        <x:f>IF(A11="",0,IF(G11=0,0,IF(K11="",0,G11*K11)))</x:f>
        <x:v>0</x:v>
      </x:c>
      <x:c r="M11" s="38" t="str">
        <x:f>IF(A11="","",IF(G11=0,J11-I11,IF(L11="","",L11+J11-I11)))</x:f>
      </x:c>
      <x:c r="N11" s="40" t="str">
        <x:f>IF(OR(A11="",I11=0,M11=""),"",M11/I11)</x:f>
      </x:c>
      <x:c r="O11" s="40" t="str">
        <x:f>IF(OR(A11="",L11="",SUM($L$6:$L$55)=0),"",L11/SUM($L$6:$L$55))</x:f>
      </x:c>
      <x:c r="P11" s="42" t="str">
        <x:f>IF(A11="","",IFERROR(INDEX('Current prices'!$C$6:$C$55,MATCH(A11,'Current prices'!$A$6:$A$55,0)),""))</x:f>
      </x:c>
      <x:c r="Q11" s="8" t="str">
        <x:f>IF(A11="","",IFERROR(INDEX('Current prices'!$D$6:$D$55,MATCH(A11,'Current prices'!$A$6:$A$55,0)),""))</x:f>
      </x:c>
      <x:c r="R11" s="8" t="str">
        <x:f>IF(OR(A11="",G11&lt;=0),"",RANK(L11,$L$6:$L$55,0)+COUNTIF($L$6:L11,L11)-1)</x:f>
      </x:c>
    </x:row>
    <x:row r="12" ht="16.5" customHeight="1">
      <x:c r="A12" s="31"/>
      <x:c r="B12" s="31"/>
      <x:c r="C12" s="33"/>
      <x:c r="D12" s="35"/>
      <x:c r="E12" s="25" t="str">
        <x:f>IF(A12="","",SUMIFS(Transactions!$D$6:$D$205,Transactions!$B$6:$B$205,A12,Transactions!$C$6:$C$205,"Buy"))</x:f>
      </x:c>
      <x:c r="F12" s="25" t="str">
        <x:f>IF(A12="","",SUMIFS(Transactions!$D$6:$D$205,Transactions!$B$6:$B$205,A12,Transactions!$C$6:$C$205,"Sell"))</x:f>
      </x:c>
      <x:c r="G12" s="25" t="str">
        <x:f>IF(A12="","",E12-F12)</x:f>
      </x:c>
      <x:c r="H12" s="37" t="str">
        <x:f>IF(OR(A12="",E12=0),"",I12/E12)</x:f>
      </x:c>
      <x:c r="I12" s="37" t="str">
        <x:f>IF(A12="","",-SUMIFS(Transactions!$J$6:$J$205,Transactions!$B$6:$B$205,A12,Transactions!$C$6:$C$205,"Buy"))</x:f>
      </x:c>
      <x:c r="J12" s="37" t="str">
        <x:f>IF(A12="","",SUMIFS(Transactions!$J$6:$J$205,Transactions!$B$6:$B$205,A12,Transactions!$C$6:$C$205,"Sell"))</x:f>
      </x:c>
      <x:c r="K12" s="37" t="str">
        <x:f>IF(A12="","",IFERROR(INDEX('Current prices'!$B$6:$B$55,MATCH(A12,'Current prices'!$A$6:$A$55,0)),""))</x:f>
      </x:c>
      <x:c r="L12" s="37" t="n">
        <x:f>IF(A12="",0,IF(G12=0,0,IF(K12="",0,G12*K12)))</x:f>
        <x:v>0</x:v>
      </x:c>
      <x:c r="M12" s="37" t="str">
        <x:f>IF(A12="","",IF(G12=0,J12-I12,IF(L12="","",L12+J12-I12)))</x:f>
      </x:c>
      <x:c r="N12" s="39" t="str">
        <x:f>IF(OR(A12="",I12=0,M12=""),"",M12/I12)</x:f>
      </x:c>
      <x:c r="O12" s="39" t="str">
        <x:f>IF(OR(A12="",L12="",SUM($L$6:$L$55)=0),"",L12/SUM($L$6:$L$55))</x:f>
      </x:c>
      <x:c r="P12" s="41" t="str">
        <x:f>IF(A12="","",IFERROR(INDEX('Current prices'!$C$6:$C$55,MATCH(A12,'Current prices'!$A$6:$A$55,0)),""))</x:f>
      </x:c>
      <x:c r="Q12" s="24" t="str">
        <x:f>IF(A12="","",IFERROR(INDEX('Current prices'!$D$6:$D$55,MATCH(A12,'Current prices'!$A$6:$A$55,0)),""))</x:f>
      </x:c>
      <x:c r="R12" s="24" t="str">
        <x:f>IF(OR(A12="",G12&lt;=0),"",RANK(L12,$L$6:$L$55,0)+COUNTIF($L$6:L12,L12)-1)</x:f>
      </x:c>
    </x:row>
    <x:row r="13" ht="16.5" customHeight="1">
      <x:c r="A13" s="32"/>
      <x:c r="B13" s="32"/>
      <x:c r="C13" s="34"/>
      <x:c r="D13" s="36"/>
      <x:c r="E13" s="26" t="str">
        <x:f>IF(A13="","",SUMIFS(Transactions!$D$6:$D$205,Transactions!$B$6:$B$205,A13,Transactions!$C$6:$C$205,"Buy"))</x:f>
      </x:c>
      <x:c r="F13" s="26" t="str">
        <x:f>IF(A13="","",SUMIFS(Transactions!$D$6:$D$205,Transactions!$B$6:$B$205,A13,Transactions!$C$6:$C$205,"Sell"))</x:f>
      </x:c>
      <x:c r="G13" s="26" t="str">
        <x:f>IF(A13="","",E13-F13)</x:f>
      </x:c>
      <x:c r="H13" s="38" t="str">
        <x:f>IF(OR(A13="",E13=0),"",I13/E13)</x:f>
      </x:c>
      <x:c r="I13" s="38" t="str">
        <x:f>IF(A13="","",-SUMIFS(Transactions!$J$6:$J$205,Transactions!$B$6:$B$205,A13,Transactions!$C$6:$C$205,"Buy"))</x:f>
      </x:c>
      <x:c r="J13" s="38" t="str">
        <x:f>IF(A13="","",SUMIFS(Transactions!$J$6:$J$205,Transactions!$B$6:$B$205,A13,Transactions!$C$6:$C$205,"Sell"))</x:f>
      </x:c>
      <x:c r="K13" s="38" t="str">
        <x:f>IF(A13="","",IFERROR(INDEX('Current prices'!$B$6:$B$55,MATCH(A13,'Current prices'!$A$6:$A$55,0)),""))</x:f>
      </x:c>
      <x:c r="L13" s="38" t="n">
        <x:f>IF(A13="",0,IF(G13=0,0,IF(K13="",0,G13*K13)))</x:f>
        <x:v>0</x:v>
      </x:c>
      <x:c r="M13" s="38" t="str">
        <x:f>IF(A13="","",IF(G13=0,J13-I13,IF(L13="","",L13+J13-I13)))</x:f>
      </x:c>
      <x:c r="N13" s="40" t="str">
        <x:f>IF(OR(A13="",I13=0,M13=""),"",M13/I13)</x:f>
      </x:c>
      <x:c r="O13" s="40" t="str">
        <x:f>IF(OR(A13="",L13="",SUM($L$6:$L$55)=0),"",L13/SUM($L$6:$L$55))</x:f>
      </x:c>
      <x:c r="P13" s="42" t="str">
        <x:f>IF(A13="","",IFERROR(INDEX('Current prices'!$C$6:$C$55,MATCH(A13,'Current prices'!$A$6:$A$55,0)),""))</x:f>
      </x:c>
      <x:c r="Q13" s="8" t="str">
        <x:f>IF(A13="","",IFERROR(INDEX('Current prices'!$D$6:$D$55,MATCH(A13,'Current prices'!$A$6:$A$55,0)),""))</x:f>
      </x:c>
      <x:c r="R13" s="8" t="str">
        <x:f>IF(OR(A13="",G13&lt;=0),"",RANK(L13,$L$6:$L$55,0)+COUNTIF($L$6:L13,L13)-1)</x:f>
      </x:c>
    </x:row>
    <x:row r="14" ht="16.5" customHeight="1">
      <x:c r="A14" s="31"/>
      <x:c r="B14" s="31"/>
      <x:c r="C14" s="33"/>
      <x:c r="D14" s="35"/>
      <x:c r="E14" s="25" t="str">
        <x:f>IF(A14="","",SUMIFS(Transactions!$D$6:$D$205,Transactions!$B$6:$B$205,A14,Transactions!$C$6:$C$205,"Buy"))</x:f>
      </x:c>
      <x:c r="F14" s="25" t="str">
        <x:f>IF(A14="","",SUMIFS(Transactions!$D$6:$D$205,Transactions!$B$6:$B$205,A14,Transactions!$C$6:$C$205,"Sell"))</x:f>
      </x:c>
      <x:c r="G14" s="25" t="str">
        <x:f>IF(A14="","",E14-F14)</x:f>
      </x:c>
      <x:c r="H14" s="37" t="str">
        <x:f>IF(OR(A14="",E14=0),"",I14/E14)</x:f>
      </x:c>
      <x:c r="I14" s="37" t="str">
        <x:f>IF(A14="","",-SUMIFS(Transactions!$J$6:$J$205,Transactions!$B$6:$B$205,A14,Transactions!$C$6:$C$205,"Buy"))</x:f>
      </x:c>
      <x:c r="J14" s="37" t="str">
        <x:f>IF(A14="","",SUMIFS(Transactions!$J$6:$J$205,Transactions!$B$6:$B$205,A14,Transactions!$C$6:$C$205,"Sell"))</x:f>
      </x:c>
      <x:c r="K14" s="37" t="str">
        <x:f>IF(A14="","",IFERROR(INDEX('Current prices'!$B$6:$B$55,MATCH(A14,'Current prices'!$A$6:$A$55,0)),""))</x:f>
      </x:c>
      <x:c r="L14" s="37" t="n">
        <x:f>IF(A14="",0,IF(G14=0,0,IF(K14="",0,G14*K14)))</x:f>
        <x:v>0</x:v>
      </x:c>
      <x:c r="M14" s="37" t="str">
        <x:f>IF(A14="","",IF(G14=0,J14-I14,IF(L14="","",L14+J14-I14)))</x:f>
      </x:c>
      <x:c r="N14" s="39" t="str">
        <x:f>IF(OR(A14="",I14=0,M14=""),"",M14/I14)</x:f>
      </x:c>
      <x:c r="O14" s="39" t="str">
        <x:f>IF(OR(A14="",L14="",SUM($L$6:$L$55)=0),"",L14/SUM($L$6:$L$55))</x:f>
      </x:c>
      <x:c r="P14" s="41" t="str">
        <x:f>IF(A14="","",IFERROR(INDEX('Current prices'!$C$6:$C$55,MATCH(A14,'Current prices'!$A$6:$A$55,0)),""))</x:f>
      </x:c>
      <x:c r="Q14" s="24" t="str">
        <x:f>IF(A14="","",IFERROR(INDEX('Current prices'!$D$6:$D$55,MATCH(A14,'Current prices'!$A$6:$A$55,0)),""))</x:f>
      </x:c>
      <x:c r="R14" s="24" t="str">
        <x:f>IF(OR(A14="",G14&lt;=0),"",RANK(L14,$L$6:$L$55,0)+COUNTIF($L$6:L14,L14)-1)</x:f>
      </x:c>
    </x:row>
    <x:row r="15" ht="16.5" customHeight="1">
      <x:c r="A15" s="32"/>
      <x:c r="B15" s="32"/>
      <x:c r="C15" s="34"/>
      <x:c r="D15" s="36"/>
      <x:c r="E15" s="26" t="str">
        <x:f>IF(A15="","",SUMIFS(Transactions!$D$6:$D$205,Transactions!$B$6:$B$205,A15,Transactions!$C$6:$C$205,"Buy"))</x:f>
      </x:c>
      <x:c r="F15" s="26" t="str">
        <x:f>IF(A15="","",SUMIFS(Transactions!$D$6:$D$205,Transactions!$B$6:$B$205,A15,Transactions!$C$6:$C$205,"Sell"))</x:f>
      </x:c>
      <x:c r="G15" s="26" t="str">
        <x:f>IF(A15="","",E15-F15)</x:f>
      </x:c>
      <x:c r="H15" s="38" t="str">
        <x:f>IF(OR(A15="",E15=0),"",I15/E15)</x:f>
      </x:c>
      <x:c r="I15" s="38" t="str">
        <x:f>IF(A15="","",-SUMIFS(Transactions!$J$6:$J$205,Transactions!$B$6:$B$205,A15,Transactions!$C$6:$C$205,"Buy"))</x:f>
      </x:c>
      <x:c r="J15" s="38" t="str">
        <x:f>IF(A15="","",SUMIFS(Transactions!$J$6:$J$205,Transactions!$B$6:$B$205,A15,Transactions!$C$6:$C$205,"Sell"))</x:f>
      </x:c>
      <x:c r="K15" s="38" t="str">
        <x:f>IF(A15="","",IFERROR(INDEX('Current prices'!$B$6:$B$55,MATCH(A15,'Current prices'!$A$6:$A$55,0)),""))</x:f>
      </x:c>
      <x:c r="L15" s="38" t="n">
        <x:f>IF(A15="",0,IF(G15=0,0,IF(K15="",0,G15*K15)))</x:f>
        <x:v>0</x:v>
      </x:c>
      <x:c r="M15" s="38" t="str">
        <x:f>IF(A15="","",IF(G15=0,J15-I15,IF(L15="","",L15+J15-I15)))</x:f>
      </x:c>
      <x:c r="N15" s="40" t="str">
        <x:f>IF(OR(A15="",I15=0,M15=""),"",M15/I15)</x:f>
      </x:c>
      <x:c r="O15" s="40" t="str">
        <x:f>IF(OR(A15="",L15="",SUM($L$6:$L$55)=0),"",L15/SUM($L$6:$L$55))</x:f>
      </x:c>
      <x:c r="P15" s="42" t="str">
        <x:f>IF(A15="","",IFERROR(INDEX('Current prices'!$C$6:$C$55,MATCH(A15,'Current prices'!$A$6:$A$55,0)),""))</x:f>
      </x:c>
      <x:c r="Q15" s="8" t="str">
        <x:f>IF(A15="","",IFERROR(INDEX('Current prices'!$D$6:$D$55,MATCH(A15,'Current prices'!$A$6:$A$55,0)),""))</x:f>
      </x:c>
      <x:c r="R15" s="8" t="str">
        <x:f>IF(OR(A15="",G15&lt;=0),"",RANK(L15,$L$6:$L$55,0)+COUNTIF($L$6:L15,L15)-1)</x:f>
      </x:c>
    </x:row>
    <x:row r="16" ht="16.5" customHeight="1">
      <x:c r="A16" s="31"/>
      <x:c r="B16" s="31"/>
      <x:c r="C16" s="33"/>
      <x:c r="D16" s="35"/>
      <x:c r="E16" s="25" t="str">
        <x:f>IF(A16="","",SUMIFS(Transactions!$D$6:$D$205,Transactions!$B$6:$B$205,A16,Transactions!$C$6:$C$205,"Buy"))</x:f>
      </x:c>
      <x:c r="F16" s="25" t="str">
        <x:f>IF(A16="","",SUMIFS(Transactions!$D$6:$D$205,Transactions!$B$6:$B$205,A16,Transactions!$C$6:$C$205,"Sell"))</x:f>
      </x:c>
      <x:c r="G16" s="25" t="str">
        <x:f>IF(A16="","",E16-F16)</x:f>
      </x:c>
      <x:c r="H16" s="37" t="str">
        <x:f>IF(OR(A16="",E16=0),"",I16/E16)</x:f>
      </x:c>
      <x:c r="I16" s="37" t="str">
        <x:f>IF(A16="","",-SUMIFS(Transactions!$J$6:$J$205,Transactions!$B$6:$B$205,A16,Transactions!$C$6:$C$205,"Buy"))</x:f>
      </x:c>
      <x:c r="J16" s="37" t="str">
        <x:f>IF(A16="","",SUMIFS(Transactions!$J$6:$J$205,Transactions!$B$6:$B$205,A16,Transactions!$C$6:$C$205,"Sell"))</x:f>
      </x:c>
      <x:c r="K16" s="37" t="str">
        <x:f>IF(A16="","",IFERROR(INDEX('Current prices'!$B$6:$B$55,MATCH(A16,'Current prices'!$A$6:$A$55,0)),""))</x:f>
      </x:c>
      <x:c r="L16" s="37" t="n">
        <x:f>IF(A16="",0,IF(G16=0,0,IF(K16="",0,G16*K16)))</x:f>
        <x:v>0</x:v>
      </x:c>
      <x:c r="M16" s="37" t="str">
        <x:f>IF(A16="","",IF(G16=0,J16-I16,IF(L16="","",L16+J16-I16)))</x:f>
      </x:c>
      <x:c r="N16" s="39" t="str">
        <x:f>IF(OR(A16="",I16=0,M16=""),"",M16/I16)</x:f>
      </x:c>
      <x:c r="O16" s="39" t="str">
        <x:f>IF(OR(A16="",L16="",SUM($L$6:$L$55)=0),"",L16/SUM($L$6:$L$55))</x:f>
      </x:c>
      <x:c r="P16" s="41" t="str">
        <x:f>IF(A16="","",IFERROR(INDEX('Current prices'!$C$6:$C$55,MATCH(A16,'Current prices'!$A$6:$A$55,0)),""))</x:f>
      </x:c>
      <x:c r="Q16" s="24" t="str">
        <x:f>IF(A16="","",IFERROR(INDEX('Current prices'!$D$6:$D$55,MATCH(A16,'Current prices'!$A$6:$A$55,0)),""))</x:f>
      </x:c>
      <x:c r="R16" s="24" t="str">
        <x:f>IF(OR(A16="",G16&lt;=0),"",RANK(L16,$L$6:$L$55,0)+COUNTIF($L$6:L16,L16)-1)</x:f>
      </x:c>
    </x:row>
    <x:row r="17" ht="16.5" customHeight="1">
      <x:c r="A17" s="32"/>
      <x:c r="B17" s="32"/>
      <x:c r="C17" s="34"/>
      <x:c r="D17" s="36"/>
      <x:c r="E17" s="26" t="str">
        <x:f>IF(A17="","",SUMIFS(Transactions!$D$6:$D$205,Transactions!$B$6:$B$205,A17,Transactions!$C$6:$C$205,"Buy"))</x:f>
      </x:c>
      <x:c r="F17" s="26" t="str">
        <x:f>IF(A17="","",SUMIFS(Transactions!$D$6:$D$205,Transactions!$B$6:$B$205,A17,Transactions!$C$6:$C$205,"Sell"))</x:f>
      </x:c>
      <x:c r="G17" s="26" t="str">
        <x:f>IF(A17="","",E17-F17)</x:f>
      </x:c>
      <x:c r="H17" s="38" t="str">
        <x:f>IF(OR(A17="",E17=0),"",I17/E17)</x:f>
      </x:c>
      <x:c r="I17" s="38" t="str">
        <x:f>IF(A17="","",-SUMIFS(Transactions!$J$6:$J$205,Transactions!$B$6:$B$205,A17,Transactions!$C$6:$C$205,"Buy"))</x:f>
      </x:c>
      <x:c r="J17" s="38" t="str">
        <x:f>IF(A17="","",SUMIFS(Transactions!$J$6:$J$205,Transactions!$B$6:$B$205,A17,Transactions!$C$6:$C$205,"Sell"))</x:f>
      </x:c>
      <x:c r="K17" s="38" t="str">
        <x:f>IF(A17="","",IFERROR(INDEX('Current prices'!$B$6:$B$55,MATCH(A17,'Current prices'!$A$6:$A$55,0)),""))</x:f>
      </x:c>
      <x:c r="L17" s="38" t="n">
        <x:f>IF(A17="",0,IF(G17=0,0,IF(K17="",0,G17*K17)))</x:f>
        <x:v>0</x:v>
      </x:c>
      <x:c r="M17" s="38" t="str">
        <x:f>IF(A17="","",IF(G17=0,J17-I17,IF(L17="","",L17+J17-I17)))</x:f>
      </x:c>
      <x:c r="N17" s="40" t="str">
        <x:f>IF(OR(A17="",I17=0,M17=""),"",M17/I17)</x:f>
      </x:c>
      <x:c r="O17" s="40" t="str">
        <x:f>IF(OR(A17="",L17="",SUM($L$6:$L$55)=0),"",L17/SUM($L$6:$L$55))</x:f>
      </x:c>
      <x:c r="P17" s="42" t="str">
        <x:f>IF(A17="","",IFERROR(INDEX('Current prices'!$C$6:$C$55,MATCH(A17,'Current prices'!$A$6:$A$55,0)),""))</x:f>
      </x:c>
      <x:c r="Q17" s="8" t="str">
        <x:f>IF(A17="","",IFERROR(INDEX('Current prices'!$D$6:$D$55,MATCH(A17,'Current prices'!$A$6:$A$55,0)),""))</x:f>
      </x:c>
      <x:c r="R17" s="8" t="str">
        <x:f>IF(OR(A17="",G17&lt;=0),"",RANK(L17,$L$6:$L$55,0)+COUNTIF($L$6:L17,L17)-1)</x:f>
      </x:c>
    </x:row>
    <x:row r="18" ht="16.5" customHeight="1">
      <x:c r="A18" s="31"/>
      <x:c r="B18" s="31"/>
      <x:c r="C18" s="33"/>
      <x:c r="D18" s="35"/>
      <x:c r="E18" s="25" t="str">
        <x:f>IF(A18="","",SUMIFS(Transactions!$D$6:$D$205,Transactions!$B$6:$B$205,A18,Transactions!$C$6:$C$205,"Buy"))</x:f>
      </x:c>
      <x:c r="F18" s="25" t="str">
        <x:f>IF(A18="","",SUMIFS(Transactions!$D$6:$D$205,Transactions!$B$6:$B$205,A18,Transactions!$C$6:$C$205,"Sell"))</x:f>
      </x:c>
      <x:c r="G18" s="25" t="str">
        <x:f>IF(A18="","",E18-F18)</x:f>
      </x:c>
      <x:c r="H18" s="37" t="str">
        <x:f>IF(OR(A18="",E18=0),"",I18/E18)</x:f>
      </x:c>
      <x:c r="I18" s="37" t="str">
        <x:f>IF(A18="","",-SUMIFS(Transactions!$J$6:$J$205,Transactions!$B$6:$B$205,A18,Transactions!$C$6:$C$205,"Buy"))</x:f>
      </x:c>
      <x:c r="J18" s="37" t="str">
        <x:f>IF(A18="","",SUMIFS(Transactions!$J$6:$J$205,Transactions!$B$6:$B$205,A18,Transactions!$C$6:$C$205,"Sell"))</x:f>
      </x:c>
      <x:c r="K18" s="37" t="str">
        <x:f>IF(A18="","",IFERROR(INDEX('Current prices'!$B$6:$B$55,MATCH(A18,'Current prices'!$A$6:$A$55,0)),""))</x:f>
      </x:c>
      <x:c r="L18" s="37" t="n">
        <x:f>IF(A18="",0,IF(G18=0,0,IF(K18="",0,G18*K18)))</x:f>
        <x:v>0</x:v>
      </x:c>
      <x:c r="M18" s="37" t="str">
        <x:f>IF(A18="","",IF(G18=0,J18-I18,IF(L18="","",L18+J18-I18)))</x:f>
      </x:c>
      <x:c r="N18" s="39" t="str">
        <x:f>IF(OR(A18="",I18=0,M18=""),"",M18/I18)</x:f>
      </x:c>
      <x:c r="O18" s="39" t="str">
        <x:f>IF(OR(A18="",L18="",SUM($L$6:$L$55)=0),"",L18/SUM($L$6:$L$55))</x:f>
      </x:c>
      <x:c r="P18" s="41" t="str">
        <x:f>IF(A18="","",IFERROR(INDEX('Current prices'!$C$6:$C$55,MATCH(A18,'Current prices'!$A$6:$A$55,0)),""))</x:f>
      </x:c>
      <x:c r="Q18" s="24" t="str">
        <x:f>IF(A18="","",IFERROR(INDEX('Current prices'!$D$6:$D$55,MATCH(A18,'Current prices'!$A$6:$A$55,0)),""))</x:f>
      </x:c>
      <x:c r="R18" s="24" t="str">
        <x:f>IF(OR(A18="",G18&lt;=0),"",RANK(L18,$L$6:$L$55,0)+COUNTIF($L$6:L18,L18)-1)</x:f>
      </x:c>
    </x:row>
    <x:row r="19" ht="16.5" customHeight="1">
      <x:c r="A19" s="32"/>
      <x:c r="B19" s="32"/>
      <x:c r="C19" s="34"/>
      <x:c r="D19" s="36"/>
      <x:c r="E19" s="26" t="str">
        <x:f>IF(A19="","",SUMIFS(Transactions!$D$6:$D$205,Transactions!$B$6:$B$205,A19,Transactions!$C$6:$C$205,"Buy"))</x:f>
      </x:c>
      <x:c r="F19" s="26" t="str">
        <x:f>IF(A19="","",SUMIFS(Transactions!$D$6:$D$205,Transactions!$B$6:$B$205,A19,Transactions!$C$6:$C$205,"Sell"))</x:f>
      </x:c>
      <x:c r="G19" s="26" t="str">
        <x:f>IF(A19="","",E19-F19)</x:f>
      </x:c>
      <x:c r="H19" s="38" t="str">
        <x:f>IF(OR(A19="",E19=0),"",I19/E19)</x:f>
      </x:c>
      <x:c r="I19" s="38" t="str">
        <x:f>IF(A19="","",-SUMIFS(Transactions!$J$6:$J$205,Transactions!$B$6:$B$205,A19,Transactions!$C$6:$C$205,"Buy"))</x:f>
      </x:c>
      <x:c r="J19" s="38" t="str">
        <x:f>IF(A19="","",SUMIFS(Transactions!$J$6:$J$205,Transactions!$B$6:$B$205,A19,Transactions!$C$6:$C$205,"Sell"))</x:f>
      </x:c>
      <x:c r="K19" s="38" t="str">
        <x:f>IF(A19="","",IFERROR(INDEX('Current prices'!$B$6:$B$55,MATCH(A19,'Current prices'!$A$6:$A$55,0)),""))</x:f>
      </x:c>
      <x:c r="L19" s="38" t="n">
        <x:f>IF(A19="",0,IF(G19=0,0,IF(K19="",0,G19*K19)))</x:f>
        <x:v>0</x:v>
      </x:c>
      <x:c r="M19" s="38" t="str">
        <x:f>IF(A19="","",IF(G19=0,J19-I19,IF(L19="","",L19+J19-I19)))</x:f>
      </x:c>
      <x:c r="N19" s="40" t="str">
        <x:f>IF(OR(A19="",I19=0,M19=""),"",M19/I19)</x:f>
      </x:c>
      <x:c r="O19" s="40" t="str">
        <x:f>IF(OR(A19="",L19="",SUM($L$6:$L$55)=0),"",L19/SUM($L$6:$L$55))</x:f>
      </x:c>
      <x:c r="P19" s="42" t="str">
        <x:f>IF(A19="","",IFERROR(INDEX('Current prices'!$C$6:$C$55,MATCH(A19,'Current prices'!$A$6:$A$55,0)),""))</x:f>
      </x:c>
      <x:c r="Q19" s="8" t="str">
        <x:f>IF(A19="","",IFERROR(INDEX('Current prices'!$D$6:$D$55,MATCH(A19,'Current prices'!$A$6:$A$55,0)),""))</x:f>
      </x:c>
      <x:c r="R19" s="8" t="str">
        <x:f>IF(OR(A19="",G19&lt;=0),"",RANK(L19,$L$6:$L$55,0)+COUNTIF($L$6:L19,L19)-1)</x:f>
      </x:c>
    </x:row>
    <x:row r="20" ht="16.5" customHeight="1">
      <x:c r="A20" s="31"/>
      <x:c r="B20" s="31"/>
      <x:c r="C20" s="33"/>
      <x:c r="D20" s="35"/>
      <x:c r="E20" s="25" t="str">
        <x:f>IF(A20="","",SUMIFS(Transactions!$D$6:$D$205,Transactions!$B$6:$B$205,A20,Transactions!$C$6:$C$205,"Buy"))</x:f>
      </x:c>
      <x:c r="F20" s="25" t="str">
        <x:f>IF(A20="","",SUMIFS(Transactions!$D$6:$D$205,Transactions!$B$6:$B$205,A20,Transactions!$C$6:$C$205,"Sell"))</x:f>
      </x:c>
      <x:c r="G20" s="25" t="str">
        <x:f>IF(A20="","",E20-F20)</x:f>
      </x:c>
      <x:c r="H20" s="37" t="str">
        <x:f>IF(OR(A20="",E20=0),"",I20/E20)</x:f>
      </x:c>
      <x:c r="I20" s="37" t="str">
        <x:f>IF(A20="","",-SUMIFS(Transactions!$J$6:$J$205,Transactions!$B$6:$B$205,A20,Transactions!$C$6:$C$205,"Buy"))</x:f>
      </x:c>
      <x:c r="J20" s="37" t="str">
        <x:f>IF(A20="","",SUMIFS(Transactions!$J$6:$J$205,Transactions!$B$6:$B$205,A20,Transactions!$C$6:$C$205,"Sell"))</x:f>
      </x:c>
      <x:c r="K20" s="37" t="str">
        <x:f>IF(A20="","",IFERROR(INDEX('Current prices'!$B$6:$B$55,MATCH(A20,'Current prices'!$A$6:$A$55,0)),""))</x:f>
      </x:c>
      <x:c r="L20" s="37" t="n">
        <x:f>IF(A20="",0,IF(G20=0,0,IF(K20="",0,G20*K20)))</x:f>
        <x:v>0</x:v>
      </x:c>
      <x:c r="M20" s="37" t="str">
        <x:f>IF(A20="","",IF(G20=0,J20-I20,IF(L20="","",L20+J20-I20)))</x:f>
      </x:c>
      <x:c r="N20" s="39" t="str">
        <x:f>IF(OR(A20="",I20=0,M20=""),"",M20/I20)</x:f>
      </x:c>
      <x:c r="O20" s="39" t="str">
        <x:f>IF(OR(A20="",L20="",SUM($L$6:$L$55)=0),"",L20/SUM($L$6:$L$55))</x:f>
      </x:c>
      <x:c r="P20" s="41" t="str">
        <x:f>IF(A20="","",IFERROR(INDEX('Current prices'!$C$6:$C$55,MATCH(A20,'Current prices'!$A$6:$A$55,0)),""))</x:f>
      </x:c>
      <x:c r="Q20" s="24" t="str">
        <x:f>IF(A20="","",IFERROR(INDEX('Current prices'!$D$6:$D$55,MATCH(A20,'Current prices'!$A$6:$A$55,0)),""))</x:f>
      </x:c>
      <x:c r="R20" s="24" t="str">
        <x:f>IF(OR(A20="",G20&lt;=0),"",RANK(L20,$L$6:$L$55,0)+COUNTIF($L$6:L20,L20)-1)</x:f>
      </x:c>
    </x:row>
    <x:row r="21" ht="16.5" customHeight="1">
      <x:c r="A21" s="32"/>
      <x:c r="B21" s="32"/>
      <x:c r="C21" s="34"/>
      <x:c r="D21" s="36"/>
      <x:c r="E21" s="26" t="str">
        <x:f>IF(A21="","",SUMIFS(Transactions!$D$6:$D$205,Transactions!$B$6:$B$205,A21,Transactions!$C$6:$C$205,"Buy"))</x:f>
      </x:c>
      <x:c r="F21" s="26" t="str">
        <x:f>IF(A21="","",SUMIFS(Transactions!$D$6:$D$205,Transactions!$B$6:$B$205,A21,Transactions!$C$6:$C$205,"Sell"))</x:f>
      </x:c>
      <x:c r="G21" s="26" t="str">
        <x:f>IF(A21="","",E21-F21)</x:f>
      </x:c>
      <x:c r="H21" s="38" t="str">
        <x:f>IF(OR(A21="",E21=0),"",I21/E21)</x:f>
      </x:c>
      <x:c r="I21" s="38" t="str">
        <x:f>IF(A21="","",-SUMIFS(Transactions!$J$6:$J$205,Transactions!$B$6:$B$205,A21,Transactions!$C$6:$C$205,"Buy"))</x:f>
      </x:c>
      <x:c r="J21" s="38" t="str">
        <x:f>IF(A21="","",SUMIFS(Transactions!$J$6:$J$205,Transactions!$B$6:$B$205,A21,Transactions!$C$6:$C$205,"Sell"))</x:f>
      </x:c>
      <x:c r="K21" s="38" t="str">
        <x:f>IF(A21="","",IFERROR(INDEX('Current prices'!$B$6:$B$55,MATCH(A21,'Current prices'!$A$6:$A$55,0)),""))</x:f>
      </x:c>
      <x:c r="L21" s="38" t="n">
        <x:f>IF(A21="",0,IF(G21=0,0,IF(K21="",0,G21*K21)))</x:f>
        <x:v>0</x:v>
      </x:c>
      <x:c r="M21" s="38" t="str">
        <x:f>IF(A21="","",IF(G21=0,J21-I21,IF(L21="","",L21+J21-I21)))</x:f>
      </x:c>
      <x:c r="N21" s="40" t="str">
        <x:f>IF(OR(A21="",I21=0,M21=""),"",M21/I21)</x:f>
      </x:c>
      <x:c r="O21" s="40" t="str">
        <x:f>IF(OR(A21="",L21="",SUM($L$6:$L$55)=0),"",L21/SUM($L$6:$L$55))</x:f>
      </x:c>
      <x:c r="P21" s="42" t="str">
        <x:f>IF(A21="","",IFERROR(INDEX('Current prices'!$C$6:$C$55,MATCH(A21,'Current prices'!$A$6:$A$55,0)),""))</x:f>
      </x:c>
      <x:c r="Q21" s="8" t="str">
        <x:f>IF(A21="","",IFERROR(INDEX('Current prices'!$D$6:$D$55,MATCH(A21,'Current prices'!$A$6:$A$55,0)),""))</x:f>
      </x:c>
      <x:c r="R21" s="8" t="str">
        <x:f>IF(OR(A21="",G21&lt;=0),"",RANK(L21,$L$6:$L$55,0)+COUNTIF($L$6:L21,L21)-1)</x:f>
      </x:c>
    </x:row>
    <x:row r="22" ht="16.5" customHeight="1">
      <x:c r="A22" s="31"/>
      <x:c r="B22" s="31"/>
      <x:c r="C22" s="33"/>
      <x:c r="D22" s="35"/>
      <x:c r="E22" s="25" t="str">
        <x:f>IF(A22="","",SUMIFS(Transactions!$D$6:$D$205,Transactions!$B$6:$B$205,A22,Transactions!$C$6:$C$205,"Buy"))</x:f>
      </x:c>
      <x:c r="F22" s="25" t="str">
        <x:f>IF(A22="","",SUMIFS(Transactions!$D$6:$D$205,Transactions!$B$6:$B$205,A22,Transactions!$C$6:$C$205,"Sell"))</x:f>
      </x:c>
      <x:c r="G22" s="25" t="str">
        <x:f>IF(A22="","",E22-F22)</x:f>
      </x:c>
      <x:c r="H22" s="37" t="str">
        <x:f>IF(OR(A22="",E22=0),"",I22/E22)</x:f>
      </x:c>
      <x:c r="I22" s="37" t="str">
        <x:f>IF(A22="","",-SUMIFS(Transactions!$J$6:$J$205,Transactions!$B$6:$B$205,A22,Transactions!$C$6:$C$205,"Buy"))</x:f>
      </x:c>
      <x:c r="J22" s="37" t="str">
        <x:f>IF(A22="","",SUMIFS(Transactions!$J$6:$J$205,Transactions!$B$6:$B$205,A22,Transactions!$C$6:$C$205,"Sell"))</x:f>
      </x:c>
      <x:c r="K22" s="37" t="str">
        <x:f>IF(A22="","",IFERROR(INDEX('Current prices'!$B$6:$B$55,MATCH(A22,'Current prices'!$A$6:$A$55,0)),""))</x:f>
      </x:c>
      <x:c r="L22" s="37" t="n">
        <x:f>IF(A22="",0,IF(G22=0,0,IF(K22="",0,G22*K22)))</x:f>
        <x:v>0</x:v>
      </x:c>
      <x:c r="M22" s="37" t="str">
        <x:f>IF(A22="","",IF(G22=0,J22-I22,IF(L22="","",L22+J22-I22)))</x:f>
      </x:c>
      <x:c r="N22" s="39" t="str">
        <x:f>IF(OR(A22="",I22=0,M22=""),"",M22/I22)</x:f>
      </x:c>
      <x:c r="O22" s="39" t="str">
        <x:f>IF(OR(A22="",L22="",SUM($L$6:$L$55)=0),"",L22/SUM($L$6:$L$55))</x:f>
      </x:c>
      <x:c r="P22" s="41" t="str">
        <x:f>IF(A22="","",IFERROR(INDEX('Current prices'!$C$6:$C$55,MATCH(A22,'Current prices'!$A$6:$A$55,0)),""))</x:f>
      </x:c>
      <x:c r="Q22" s="24" t="str">
        <x:f>IF(A22="","",IFERROR(INDEX('Current prices'!$D$6:$D$55,MATCH(A22,'Current prices'!$A$6:$A$55,0)),""))</x:f>
      </x:c>
      <x:c r="R22" s="24" t="str">
        <x:f>IF(OR(A22="",G22&lt;=0),"",RANK(L22,$L$6:$L$55,0)+COUNTIF($L$6:L22,L22)-1)</x:f>
      </x:c>
    </x:row>
    <x:row r="23" ht="16.5" customHeight="1">
      <x:c r="A23" s="32"/>
      <x:c r="B23" s="32"/>
      <x:c r="C23" s="34"/>
      <x:c r="D23" s="36"/>
      <x:c r="E23" s="26" t="str">
        <x:f>IF(A23="","",SUMIFS(Transactions!$D$6:$D$205,Transactions!$B$6:$B$205,A23,Transactions!$C$6:$C$205,"Buy"))</x:f>
      </x:c>
      <x:c r="F23" s="26" t="str">
        <x:f>IF(A23="","",SUMIFS(Transactions!$D$6:$D$205,Transactions!$B$6:$B$205,A23,Transactions!$C$6:$C$205,"Sell"))</x:f>
      </x:c>
      <x:c r="G23" s="26" t="str">
        <x:f>IF(A23="","",E23-F23)</x:f>
      </x:c>
      <x:c r="H23" s="38" t="str">
        <x:f>IF(OR(A23="",E23=0),"",I23/E23)</x:f>
      </x:c>
      <x:c r="I23" s="38" t="str">
        <x:f>IF(A23="","",-SUMIFS(Transactions!$J$6:$J$205,Transactions!$B$6:$B$205,A23,Transactions!$C$6:$C$205,"Buy"))</x:f>
      </x:c>
      <x:c r="J23" s="38" t="str">
        <x:f>IF(A23="","",SUMIFS(Transactions!$J$6:$J$205,Transactions!$B$6:$B$205,A23,Transactions!$C$6:$C$205,"Sell"))</x:f>
      </x:c>
      <x:c r="K23" s="38" t="str">
        <x:f>IF(A23="","",IFERROR(INDEX('Current prices'!$B$6:$B$55,MATCH(A23,'Current prices'!$A$6:$A$55,0)),""))</x:f>
      </x:c>
      <x:c r="L23" s="38" t="n">
        <x:f>IF(A23="",0,IF(G23=0,0,IF(K23="",0,G23*K23)))</x:f>
        <x:v>0</x:v>
      </x:c>
      <x:c r="M23" s="38" t="str">
        <x:f>IF(A23="","",IF(G23=0,J23-I23,IF(L23="","",L23+J23-I23)))</x:f>
      </x:c>
      <x:c r="N23" s="40" t="str">
        <x:f>IF(OR(A23="",I23=0,M23=""),"",M23/I23)</x:f>
      </x:c>
      <x:c r="O23" s="40" t="str">
        <x:f>IF(OR(A23="",L23="",SUM($L$6:$L$55)=0),"",L23/SUM($L$6:$L$55))</x:f>
      </x:c>
      <x:c r="P23" s="42" t="str">
        <x:f>IF(A23="","",IFERROR(INDEX('Current prices'!$C$6:$C$55,MATCH(A23,'Current prices'!$A$6:$A$55,0)),""))</x:f>
      </x:c>
      <x:c r="Q23" s="8" t="str">
        <x:f>IF(A23="","",IFERROR(INDEX('Current prices'!$D$6:$D$55,MATCH(A23,'Current prices'!$A$6:$A$55,0)),""))</x:f>
      </x:c>
      <x:c r="R23" s="8" t="str">
        <x:f>IF(OR(A23="",G23&lt;=0),"",RANK(L23,$L$6:$L$55,0)+COUNTIF($L$6:L23,L23)-1)</x:f>
      </x:c>
    </x:row>
    <x:row r="24" ht="16.5" customHeight="1">
      <x:c r="A24" s="31"/>
      <x:c r="B24" s="31"/>
      <x:c r="C24" s="33"/>
      <x:c r="D24" s="35"/>
      <x:c r="E24" s="25" t="str">
        <x:f>IF(A24="","",SUMIFS(Transactions!$D$6:$D$205,Transactions!$B$6:$B$205,A24,Transactions!$C$6:$C$205,"Buy"))</x:f>
      </x:c>
      <x:c r="F24" s="25" t="str">
        <x:f>IF(A24="","",SUMIFS(Transactions!$D$6:$D$205,Transactions!$B$6:$B$205,A24,Transactions!$C$6:$C$205,"Sell"))</x:f>
      </x:c>
      <x:c r="G24" s="25" t="str">
        <x:f>IF(A24="","",E24-F24)</x:f>
      </x:c>
      <x:c r="H24" s="37" t="str">
        <x:f>IF(OR(A24="",E24=0),"",I24/E24)</x:f>
      </x:c>
      <x:c r="I24" s="37" t="str">
        <x:f>IF(A24="","",-SUMIFS(Transactions!$J$6:$J$205,Transactions!$B$6:$B$205,A24,Transactions!$C$6:$C$205,"Buy"))</x:f>
      </x:c>
      <x:c r="J24" s="37" t="str">
        <x:f>IF(A24="","",SUMIFS(Transactions!$J$6:$J$205,Transactions!$B$6:$B$205,A24,Transactions!$C$6:$C$205,"Sell"))</x:f>
      </x:c>
      <x:c r="K24" s="37" t="str">
        <x:f>IF(A24="","",IFERROR(INDEX('Current prices'!$B$6:$B$55,MATCH(A24,'Current prices'!$A$6:$A$55,0)),""))</x:f>
      </x:c>
      <x:c r="L24" s="37" t="n">
        <x:f>IF(A24="",0,IF(G24=0,0,IF(K24="",0,G24*K24)))</x:f>
        <x:v>0</x:v>
      </x:c>
      <x:c r="M24" s="37" t="str">
        <x:f>IF(A24="","",IF(G24=0,J24-I24,IF(L24="","",L24+J24-I24)))</x:f>
      </x:c>
      <x:c r="N24" s="39" t="str">
        <x:f>IF(OR(A24="",I24=0,M24=""),"",M24/I24)</x:f>
      </x:c>
      <x:c r="O24" s="39" t="str">
        <x:f>IF(OR(A24="",L24="",SUM($L$6:$L$55)=0),"",L24/SUM($L$6:$L$55))</x:f>
      </x:c>
      <x:c r="P24" s="41" t="str">
        <x:f>IF(A24="","",IFERROR(INDEX('Current prices'!$C$6:$C$55,MATCH(A24,'Current prices'!$A$6:$A$55,0)),""))</x:f>
      </x:c>
      <x:c r="Q24" s="24" t="str">
        <x:f>IF(A24="","",IFERROR(INDEX('Current prices'!$D$6:$D$55,MATCH(A24,'Current prices'!$A$6:$A$55,0)),""))</x:f>
      </x:c>
      <x:c r="R24" s="24" t="str">
        <x:f>IF(OR(A24="",G24&lt;=0),"",RANK(L24,$L$6:$L$55,0)+COUNTIF($L$6:L24,L24)-1)</x:f>
      </x:c>
    </x:row>
    <x:row r="25" ht="16.5" customHeight="1">
      <x:c r="A25" s="32"/>
      <x:c r="B25" s="32"/>
      <x:c r="C25" s="34"/>
      <x:c r="D25" s="36"/>
      <x:c r="E25" s="26" t="str">
        <x:f>IF(A25="","",SUMIFS(Transactions!$D$6:$D$205,Transactions!$B$6:$B$205,A25,Transactions!$C$6:$C$205,"Buy"))</x:f>
      </x:c>
      <x:c r="F25" s="26" t="str">
        <x:f>IF(A25="","",SUMIFS(Transactions!$D$6:$D$205,Transactions!$B$6:$B$205,A25,Transactions!$C$6:$C$205,"Sell"))</x:f>
      </x:c>
      <x:c r="G25" s="26" t="str">
        <x:f>IF(A25="","",E25-F25)</x:f>
      </x:c>
      <x:c r="H25" s="38" t="str">
        <x:f>IF(OR(A25="",E25=0),"",I25/E25)</x:f>
      </x:c>
      <x:c r="I25" s="38" t="str">
        <x:f>IF(A25="","",-SUMIFS(Transactions!$J$6:$J$205,Transactions!$B$6:$B$205,A25,Transactions!$C$6:$C$205,"Buy"))</x:f>
      </x:c>
      <x:c r="J25" s="38" t="str">
        <x:f>IF(A25="","",SUMIFS(Transactions!$J$6:$J$205,Transactions!$B$6:$B$205,A25,Transactions!$C$6:$C$205,"Sell"))</x:f>
      </x:c>
      <x:c r="K25" s="38" t="str">
        <x:f>IF(A25="","",IFERROR(INDEX('Current prices'!$B$6:$B$55,MATCH(A25,'Current prices'!$A$6:$A$55,0)),""))</x:f>
      </x:c>
      <x:c r="L25" s="38" t="n">
        <x:f>IF(A25="",0,IF(G25=0,0,IF(K25="",0,G25*K25)))</x:f>
        <x:v>0</x:v>
      </x:c>
      <x:c r="M25" s="38" t="str">
        <x:f>IF(A25="","",IF(G25=0,J25-I25,IF(L25="","",L25+J25-I25)))</x:f>
      </x:c>
      <x:c r="N25" s="40" t="str">
        <x:f>IF(OR(A25="",I25=0,M25=""),"",M25/I25)</x:f>
      </x:c>
      <x:c r="O25" s="40" t="str">
        <x:f>IF(OR(A25="",L25="",SUM($L$6:$L$55)=0),"",L25/SUM($L$6:$L$55))</x:f>
      </x:c>
      <x:c r="P25" s="42" t="str">
        <x:f>IF(A25="","",IFERROR(INDEX('Current prices'!$C$6:$C$55,MATCH(A25,'Current prices'!$A$6:$A$55,0)),""))</x:f>
      </x:c>
      <x:c r="Q25" s="8" t="str">
        <x:f>IF(A25="","",IFERROR(INDEX('Current prices'!$D$6:$D$55,MATCH(A25,'Current prices'!$A$6:$A$55,0)),""))</x:f>
      </x:c>
      <x:c r="R25" s="8" t="str">
        <x:f>IF(OR(A25="",G25&lt;=0),"",RANK(L25,$L$6:$L$55,0)+COUNTIF($L$6:L25,L25)-1)</x:f>
      </x:c>
    </x:row>
    <x:row r="26" ht="16.5" customHeight="1">
      <x:c r="A26" s="31"/>
      <x:c r="B26" s="31"/>
      <x:c r="C26" s="33"/>
      <x:c r="D26" s="35"/>
      <x:c r="E26" s="25" t="str">
        <x:f>IF(A26="","",SUMIFS(Transactions!$D$6:$D$205,Transactions!$B$6:$B$205,A26,Transactions!$C$6:$C$205,"Buy"))</x:f>
      </x:c>
      <x:c r="F26" s="25" t="str">
        <x:f>IF(A26="","",SUMIFS(Transactions!$D$6:$D$205,Transactions!$B$6:$B$205,A26,Transactions!$C$6:$C$205,"Sell"))</x:f>
      </x:c>
      <x:c r="G26" s="25" t="str">
        <x:f>IF(A26="","",E26-F26)</x:f>
      </x:c>
      <x:c r="H26" s="37" t="str">
        <x:f>IF(OR(A26="",E26=0),"",I26/E26)</x:f>
      </x:c>
      <x:c r="I26" s="37" t="str">
        <x:f>IF(A26="","",-SUMIFS(Transactions!$J$6:$J$205,Transactions!$B$6:$B$205,A26,Transactions!$C$6:$C$205,"Buy"))</x:f>
      </x:c>
      <x:c r="J26" s="37" t="str">
        <x:f>IF(A26="","",SUMIFS(Transactions!$J$6:$J$205,Transactions!$B$6:$B$205,A26,Transactions!$C$6:$C$205,"Sell"))</x:f>
      </x:c>
      <x:c r="K26" s="37" t="str">
        <x:f>IF(A26="","",IFERROR(INDEX('Current prices'!$B$6:$B$55,MATCH(A26,'Current prices'!$A$6:$A$55,0)),""))</x:f>
      </x:c>
      <x:c r="L26" s="37" t="n">
        <x:f>IF(A26="",0,IF(G26=0,0,IF(K26="",0,G26*K26)))</x:f>
        <x:v>0</x:v>
      </x:c>
      <x:c r="M26" s="37" t="str">
        <x:f>IF(A26="","",IF(G26=0,J26-I26,IF(L26="","",L26+J26-I26)))</x:f>
      </x:c>
      <x:c r="N26" s="39" t="str">
        <x:f>IF(OR(A26="",I26=0,M26=""),"",M26/I26)</x:f>
      </x:c>
      <x:c r="O26" s="39" t="str">
        <x:f>IF(OR(A26="",L26="",SUM($L$6:$L$55)=0),"",L26/SUM($L$6:$L$55))</x:f>
      </x:c>
      <x:c r="P26" s="41" t="str">
        <x:f>IF(A26="","",IFERROR(INDEX('Current prices'!$C$6:$C$55,MATCH(A26,'Current prices'!$A$6:$A$55,0)),""))</x:f>
      </x:c>
      <x:c r="Q26" s="24" t="str">
        <x:f>IF(A26="","",IFERROR(INDEX('Current prices'!$D$6:$D$55,MATCH(A26,'Current prices'!$A$6:$A$55,0)),""))</x:f>
      </x:c>
      <x:c r="R26" s="24" t="str">
        <x:f>IF(OR(A26="",G26&lt;=0),"",RANK(L26,$L$6:$L$55,0)+COUNTIF($L$6:L26,L26)-1)</x:f>
      </x:c>
    </x:row>
    <x:row r="27" ht="16.5" customHeight="1">
      <x:c r="A27" s="32"/>
      <x:c r="B27" s="32"/>
      <x:c r="C27" s="34"/>
      <x:c r="D27" s="36"/>
      <x:c r="E27" s="26" t="str">
        <x:f>IF(A27="","",SUMIFS(Transactions!$D$6:$D$205,Transactions!$B$6:$B$205,A27,Transactions!$C$6:$C$205,"Buy"))</x:f>
      </x:c>
      <x:c r="F27" s="26" t="str">
        <x:f>IF(A27="","",SUMIFS(Transactions!$D$6:$D$205,Transactions!$B$6:$B$205,A27,Transactions!$C$6:$C$205,"Sell"))</x:f>
      </x:c>
      <x:c r="G27" s="26" t="str">
        <x:f>IF(A27="","",E27-F27)</x:f>
      </x:c>
      <x:c r="H27" s="38" t="str">
        <x:f>IF(OR(A27="",E27=0),"",I27/E27)</x:f>
      </x:c>
      <x:c r="I27" s="38" t="str">
        <x:f>IF(A27="","",-SUMIFS(Transactions!$J$6:$J$205,Transactions!$B$6:$B$205,A27,Transactions!$C$6:$C$205,"Buy"))</x:f>
      </x:c>
      <x:c r="J27" s="38" t="str">
        <x:f>IF(A27="","",SUMIFS(Transactions!$J$6:$J$205,Transactions!$B$6:$B$205,A27,Transactions!$C$6:$C$205,"Sell"))</x:f>
      </x:c>
      <x:c r="K27" s="38" t="str">
        <x:f>IF(A27="","",IFERROR(INDEX('Current prices'!$B$6:$B$55,MATCH(A27,'Current prices'!$A$6:$A$55,0)),""))</x:f>
      </x:c>
      <x:c r="L27" s="38" t="n">
        <x:f>IF(A27="",0,IF(G27=0,0,IF(K27="",0,G27*K27)))</x:f>
        <x:v>0</x:v>
      </x:c>
      <x:c r="M27" s="38" t="str">
        <x:f>IF(A27="","",IF(G27=0,J27-I27,IF(L27="","",L27+J27-I27)))</x:f>
      </x:c>
      <x:c r="N27" s="40" t="str">
        <x:f>IF(OR(A27="",I27=0,M27=""),"",M27/I27)</x:f>
      </x:c>
      <x:c r="O27" s="40" t="str">
        <x:f>IF(OR(A27="",L27="",SUM($L$6:$L$55)=0),"",L27/SUM($L$6:$L$55))</x:f>
      </x:c>
      <x:c r="P27" s="42" t="str">
        <x:f>IF(A27="","",IFERROR(INDEX('Current prices'!$C$6:$C$55,MATCH(A27,'Current prices'!$A$6:$A$55,0)),""))</x:f>
      </x:c>
      <x:c r="Q27" s="8" t="str">
        <x:f>IF(A27="","",IFERROR(INDEX('Current prices'!$D$6:$D$55,MATCH(A27,'Current prices'!$A$6:$A$55,0)),""))</x:f>
      </x:c>
      <x:c r="R27" s="8" t="str">
        <x:f>IF(OR(A27="",G27&lt;=0),"",RANK(L27,$L$6:$L$55,0)+COUNTIF($L$6:L27,L27)-1)</x:f>
      </x:c>
    </x:row>
    <x:row r="28" ht="16.5" customHeight="1">
      <x:c r="A28" s="31"/>
      <x:c r="B28" s="31"/>
      <x:c r="C28" s="33"/>
      <x:c r="D28" s="35"/>
      <x:c r="E28" s="25" t="str">
        <x:f>IF(A28="","",SUMIFS(Transactions!$D$6:$D$205,Transactions!$B$6:$B$205,A28,Transactions!$C$6:$C$205,"Buy"))</x:f>
      </x:c>
      <x:c r="F28" s="25" t="str">
        <x:f>IF(A28="","",SUMIFS(Transactions!$D$6:$D$205,Transactions!$B$6:$B$205,A28,Transactions!$C$6:$C$205,"Sell"))</x:f>
      </x:c>
      <x:c r="G28" s="25" t="str">
        <x:f>IF(A28="","",E28-F28)</x:f>
      </x:c>
      <x:c r="H28" s="37" t="str">
        <x:f>IF(OR(A28="",E28=0),"",I28/E28)</x:f>
      </x:c>
      <x:c r="I28" s="37" t="str">
        <x:f>IF(A28="","",-SUMIFS(Transactions!$J$6:$J$205,Transactions!$B$6:$B$205,A28,Transactions!$C$6:$C$205,"Buy"))</x:f>
      </x:c>
      <x:c r="J28" s="37" t="str">
        <x:f>IF(A28="","",SUMIFS(Transactions!$J$6:$J$205,Transactions!$B$6:$B$205,A28,Transactions!$C$6:$C$205,"Sell"))</x:f>
      </x:c>
      <x:c r="K28" s="37" t="str">
        <x:f>IF(A28="","",IFERROR(INDEX('Current prices'!$B$6:$B$55,MATCH(A28,'Current prices'!$A$6:$A$55,0)),""))</x:f>
      </x:c>
      <x:c r="L28" s="37" t="n">
        <x:f>IF(A28="",0,IF(G28=0,0,IF(K28="",0,G28*K28)))</x:f>
        <x:v>0</x:v>
      </x:c>
      <x:c r="M28" s="37" t="str">
        <x:f>IF(A28="","",IF(G28=0,J28-I28,IF(L28="","",L28+J28-I28)))</x:f>
      </x:c>
      <x:c r="N28" s="39" t="str">
        <x:f>IF(OR(A28="",I28=0,M28=""),"",M28/I28)</x:f>
      </x:c>
      <x:c r="O28" s="39" t="str">
        <x:f>IF(OR(A28="",L28="",SUM($L$6:$L$55)=0),"",L28/SUM($L$6:$L$55))</x:f>
      </x:c>
      <x:c r="P28" s="41" t="str">
        <x:f>IF(A28="","",IFERROR(INDEX('Current prices'!$C$6:$C$55,MATCH(A28,'Current prices'!$A$6:$A$55,0)),""))</x:f>
      </x:c>
      <x:c r="Q28" s="24" t="str">
        <x:f>IF(A28="","",IFERROR(INDEX('Current prices'!$D$6:$D$55,MATCH(A28,'Current prices'!$A$6:$A$55,0)),""))</x:f>
      </x:c>
      <x:c r="R28" s="24" t="str">
        <x:f>IF(OR(A28="",G28&lt;=0),"",RANK(L28,$L$6:$L$55,0)+COUNTIF($L$6:L28,L28)-1)</x:f>
      </x:c>
    </x:row>
    <x:row r="29" ht="16.5" customHeight="1">
      <x:c r="A29" s="32"/>
      <x:c r="B29" s="32"/>
      <x:c r="C29" s="34"/>
      <x:c r="D29" s="36"/>
      <x:c r="E29" s="26" t="str">
        <x:f>IF(A29="","",SUMIFS(Transactions!$D$6:$D$205,Transactions!$B$6:$B$205,A29,Transactions!$C$6:$C$205,"Buy"))</x:f>
      </x:c>
      <x:c r="F29" s="26" t="str">
        <x:f>IF(A29="","",SUMIFS(Transactions!$D$6:$D$205,Transactions!$B$6:$B$205,A29,Transactions!$C$6:$C$205,"Sell"))</x:f>
      </x:c>
      <x:c r="G29" s="26" t="str">
        <x:f>IF(A29="","",E29-F29)</x:f>
      </x:c>
      <x:c r="H29" s="38" t="str">
        <x:f>IF(OR(A29="",E29=0),"",I29/E29)</x:f>
      </x:c>
      <x:c r="I29" s="38" t="str">
        <x:f>IF(A29="","",-SUMIFS(Transactions!$J$6:$J$205,Transactions!$B$6:$B$205,A29,Transactions!$C$6:$C$205,"Buy"))</x:f>
      </x:c>
      <x:c r="J29" s="38" t="str">
        <x:f>IF(A29="","",SUMIFS(Transactions!$J$6:$J$205,Transactions!$B$6:$B$205,A29,Transactions!$C$6:$C$205,"Sell"))</x:f>
      </x:c>
      <x:c r="K29" s="38" t="str">
        <x:f>IF(A29="","",IFERROR(INDEX('Current prices'!$B$6:$B$55,MATCH(A29,'Current prices'!$A$6:$A$55,0)),""))</x:f>
      </x:c>
      <x:c r="L29" s="38" t="n">
        <x:f>IF(A29="",0,IF(G29=0,0,IF(K29="",0,G29*K29)))</x:f>
        <x:v>0</x:v>
      </x:c>
      <x:c r="M29" s="38" t="str">
        <x:f>IF(A29="","",IF(G29=0,J29-I29,IF(L29="","",L29+J29-I29)))</x:f>
      </x:c>
      <x:c r="N29" s="40" t="str">
        <x:f>IF(OR(A29="",I29=0,M29=""),"",M29/I29)</x:f>
      </x:c>
      <x:c r="O29" s="40" t="str">
        <x:f>IF(OR(A29="",L29="",SUM($L$6:$L$55)=0),"",L29/SUM($L$6:$L$55))</x:f>
      </x:c>
      <x:c r="P29" s="42" t="str">
        <x:f>IF(A29="","",IFERROR(INDEX('Current prices'!$C$6:$C$55,MATCH(A29,'Current prices'!$A$6:$A$55,0)),""))</x:f>
      </x:c>
      <x:c r="Q29" s="8" t="str">
        <x:f>IF(A29="","",IFERROR(INDEX('Current prices'!$D$6:$D$55,MATCH(A29,'Current prices'!$A$6:$A$55,0)),""))</x:f>
      </x:c>
      <x:c r="R29" s="8" t="str">
        <x:f>IF(OR(A29="",G29&lt;=0),"",RANK(L29,$L$6:$L$55,0)+COUNTIF($L$6:L29,L29)-1)</x:f>
      </x:c>
    </x:row>
    <x:row r="30" ht="16.5" customHeight="1">
      <x:c r="A30" s="31"/>
      <x:c r="B30" s="31"/>
      <x:c r="C30" s="33"/>
      <x:c r="D30" s="35"/>
      <x:c r="E30" s="25" t="str">
        <x:f>IF(A30="","",SUMIFS(Transactions!$D$6:$D$205,Transactions!$B$6:$B$205,A30,Transactions!$C$6:$C$205,"Buy"))</x:f>
      </x:c>
      <x:c r="F30" s="25" t="str">
        <x:f>IF(A30="","",SUMIFS(Transactions!$D$6:$D$205,Transactions!$B$6:$B$205,A30,Transactions!$C$6:$C$205,"Sell"))</x:f>
      </x:c>
      <x:c r="G30" s="25" t="str">
        <x:f>IF(A30="","",E30-F30)</x:f>
      </x:c>
      <x:c r="H30" s="37" t="str">
        <x:f>IF(OR(A30="",E30=0),"",I30/E30)</x:f>
      </x:c>
      <x:c r="I30" s="37" t="str">
        <x:f>IF(A30="","",-SUMIFS(Transactions!$J$6:$J$205,Transactions!$B$6:$B$205,A30,Transactions!$C$6:$C$205,"Buy"))</x:f>
      </x:c>
      <x:c r="J30" s="37" t="str">
        <x:f>IF(A30="","",SUMIFS(Transactions!$J$6:$J$205,Transactions!$B$6:$B$205,A30,Transactions!$C$6:$C$205,"Sell"))</x:f>
      </x:c>
      <x:c r="K30" s="37" t="str">
        <x:f>IF(A30="","",IFERROR(INDEX('Current prices'!$B$6:$B$55,MATCH(A30,'Current prices'!$A$6:$A$55,0)),""))</x:f>
      </x:c>
      <x:c r="L30" s="37" t="n">
        <x:f>IF(A30="",0,IF(G30=0,0,IF(K30="",0,G30*K30)))</x:f>
        <x:v>0</x:v>
      </x:c>
      <x:c r="M30" s="37" t="str">
        <x:f>IF(A30="","",IF(G30=0,J30-I30,IF(L30="","",L30+J30-I30)))</x:f>
      </x:c>
      <x:c r="N30" s="39" t="str">
        <x:f>IF(OR(A30="",I30=0,M30=""),"",M30/I30)</x:f>
      </x:c>
      <x:c r="O30" s="39" t="str">
        <x:f>IF(OR(A30="",L30="",SUM($L$6:$L$55)=0),"",L30/SUM($L$6:$L$55))</x:f>
      </x:c>
      <x:c r="P30" s="41" t="str">
        <x:f>IF(A30="","",IFERROR(INDEX('Current prices'!$C$6:$C$55,MATCH(A30,'Current prices'!$A$6:$A$55,0)),""))</x:f>
      </x:c>
      <x:c r="Q30" s="24" t="str">
        <x:f>IF(A30="","",IFERROR(INDEX('Current prices'!$D$6:$D$55,MATCH(A30,'Current prices'!$A$6:$A$55,0)),""))</x:f>
      </x:c>
      <x:c r="R30" s="24" t="str">
        <x:f>IF(OR(A30="",G30&lt;=0),"",RANK(L30,$L$6:$L$55,0)+COUNTIF($L$6:L30,L30)-1)</x:f>
      </x:c>
    </x:row>
    <x:row r="31" ht="16.5" customHeight="1">
      <x:c r="A31" s="32"/>
      <x:c r="B31" s="32"/>
      <x:c r="C31" s="34"/>
      <x:c r="D31" s="36"/>
      <x:c r="E31" s="26" t="str">
        <x:f>IF(A31="","",SUMIFS(Transactions!$D$6:$D$205,Transactions!$B$6:$B$205,A31,Transactions!$C$6:$C$205,"Buy"))</x:f>
      </x:c>
      <x:c r="F31" s="26" t="str">
        <x:f>IF(A31="","",SUMIFS(Transactions!$D$6:$D$205,Transactions!$B$6:$B$205,A31,Transactions!$C$6:$C$205,"Sell"))</x:f>
      </x:c>
      <x:c r="G31" s="26" t="str">
        <x:f>IF(A31="","",E31-F31)</x:f>
      </x:c>
      <x:c r="H31" s="38" t="str">
        <x:f>IF(OR(A31="",E31=0),"",I31/E31)</x:f>
      </x:c>
      <x:c r="I31" s="38" t="str">
        <x:f>IF(A31="","",-SUMIFS(Transactions!$J$6:$J$205,Transactions!$B$6:$B$205,A31,Transactions!$C$6:$C$205,"Buy"))</x:f>
      </x:c>
      <x:c r="J31" s="38" t="str">
        <x:f>IF(A31="","",SUMIFS(Transactions!$J$6:$J$205,Transactions!$B$6:$B$205,A31,Transactions!$C$6:$C$205,"Sell"))</x:f>
      </x:c>
      <x:c r="K31" s="38" t="str">
        <x:f>IF(A31="","",IFERROR(INDEX('Current prices'!$B$6:$B$55,MATCH(A31,'Current prices'!$A$6:$A$55,0)),""))</x:f>
      </x:c>
      <x:c r="L31" s="38" t="n">
        <x:f>IF(A31="",0,IF(G31=0,0,IF(K31="",0,G31*K31)))</x:f>
        <x:v>0</x:v>
      </x:c>
      <x:c r="M31" s="38" t="str">
        <x:f>IF(A31="","",IF(G31=0,J31-I31,IF(L31="","",L31+J31-I31)))</x:f>
      </x:c>
      <x:c r="N31" s="40" t="str">
        <x:f>IF(OR(A31="",I31=0,M31=""),"",M31/I31)</x:f>
      </x:c>
      <x:c r="O31" s="40" t="str">
        <x:f>IF(OR(A31="",L31="",SUM($L$6:$L$55)=0),"",L31/SUM($L$6:$L$55))</x:f>
      </x:c>
      <x:c r="P31" s="42" t="str">
        <x:f>IF(A31="","",IFERROR(INDEX('Current prices'!$C$6:$C$55,MATCH(A31,'Current prices'!$A$6:$A$55,0)),""))</x:f>
      </x:c>
      <x:c r="Q31" s="8" t="str">
        <x:f>IF(A31="","",IFERROR(INDEX('Current prices'!$D$6:$D$55,MATCH(A31,'Current prices'!$A$6:$A$55,0)),""))</x:f>
      </x:c>
      <x:c r="R31" s="8" t="str">
        <x:f>IF(OR(A31="",G31&lt;=0),"",RANK(L31,$L$6:$L$55,0)+COUNTIF($L$6:L31,L31)-1)</x:f>
      </x:c>
    </x:row>
    <x:row r="32" ht="16.5" customHeight="1">
      <x:c r="A32" s="31"/>
      <x:c r="B32" s="31"/>
      <x:c r="C32" s="33"/>
      <x:c r="D32" s="35"/>
      <x:c r="E32" s="25" t="str">
        <x:f>IF(A32="","",SUMIFS(Transactions!$D$6:$D$205,Transactions!$B$6:$B$205,A32,Transactions!$C$6:$C$205,"Buy"))</x:f>
      </x:c>
      <x:c r="F32" s="25" t="str">
        <x:f>IF(A32="","",SUMIFS(Transactions!$D$6:$D$205,Transactions!$B$6:$B$205,A32,Transactions!$C$6:$C$205,"Sell"))</x:f>
      </x:c>
      <x:c r="G32" s="25" t="str">
        <x:f>IF(A32="","",E32-F32)</x:f>
      </x:c>
      <x:c r="H32" s="37" t="str">
        <x:f>IF(OR(A32="",E32=0),"",I32/E32)</x:f>
      </x:c>
      <x:c r="I32" s="37" t="str">
        <x:f>IF(A32="","",-SUMIFS(Transactions!$J$6:$J$205,Transactions!$B$6:$B$205,A32,Transactions!$C$6:$C$205,"Buy"))</x:f>
      </x:c>
      <x:c r="J32" s="37" t="str">
        <x:f>IF(A32="","",SUMIFS(Transactions!$J$6:$J$205,Transactions!$B$6:$B$205,A32,Transactions!$C$6:$C$205,"Sell"))</x:f>
      </x:c>
      <x:c r="K32" s="37" t="str">
        <x:f>IF(A32="","",IFERROR(INDEX('Current prices'!$B$6:$B$55,MATCH(A32,'Current prices'!$A$6:$A$55,0)),""))</x:f>
      </x:c>
      <x:c r="L32" s="37" t="n">
        <x:f>IF(A32="",0,IF(G32=0,0,IF(K32="",0,G32*K32)))</x:f>
        <x:v>0</x:v>
      </x:c>
      <x:c r="M32" s="37" t="str">
        <x:f>IF(A32="","",IF(G32=0,J32-I32,IF(L32="","",L32+J32-I32)))</x:f>
      </x:c>
      <x:c r="N32" s="39" t="str">
        <x:f>IF(OR(A32="",I32=0,M32=""),"",M32/I32)</x:f>
      </x:c>
      <x:c r="O32" s="39" t="str">
        <x:f>IF(OR(A32="",L32="",SUM($L$6:$L$55)=0),"",L32/SUM($L$6:$L$55))</x:f>
      </x:c>
      <x:c r="P32" s="41" t="str">
        <x:f>IF(A32="","",IFERROR(INDEX('Current prices'!$C$6:$C$55,MATCH(A32,'Current prices'!$A$6:$A$55,0)),""))</x:f>
      </x:c>
      <x:c r="Q32" s="24" t="str">
        <x:f>IF(A32="","",IFERROR(INDEX('Current prices'!$D$6:$D$55,MATCH(A32,'Current prices'!$A$6:$A$55,0)),""))</x:f>
      </x:c>
      <x:c r="R32" s="24" t="str">
        <x:f>IF(OR(A32="",G32&lt;=0),"",RANK(L32,$L$6:$L$55,0)+COUNTIF($L$6:L32,L32)-1)</x:f>
      </x:c>
    </x:row>
    <x:row r="33" ht="16.5" customHeight="1">
      <x:c r="A33" s="32"/>
      <x:c r="B33" s="32"/>
      <x:c r="C33" s="34"/>
      <x:c r="D33" s="36"/>
      <x:c r="E33" s="26" t="str">
        <x:f>IF(A33="","",SUMIFS(Transactions!$D$6:$D$205,Transactions!$B$6:$B$205,A33,Transactions!$C$6:$C$205,"Buy"))</x:f>
      </x:c>
      <x:c r="F33" s="26" t="str">
        <x:f>IF(A33="","",SUMIFS(Transactions!$D$6:$D$205,Transactions!$B$6:$B$205,A33,Transactions!$C$6:$C$205,"Sell"))</x:f>
      </x:c>
      <x:c r="G33" s="26" t="str">
        <x:f>IF(A33="","",E33-F33)</x:f>
      </x:c>
      <x:c r="H33" s="38" t="str">
        <x:f>IF(OR(A33="",E33=0),"",I33/E33)</x:f>
      </x:c>
      <x:c r="I33" s="38" t="str">
        <x:f>IF(A33="","",-SUMIFS(Transactions!$J$6:$J$205,Transactions!$B$6:$B$205,A33,Transactions!$C$6:$C$205,"Buy"))</x:f>
      </x:c>
      <x:c r="J33" s="38" t="str">
        <x:f>IF(A33="","",SUMIFS(Transactions!$J$6:$J$205,Transactions!$B$6:$B$205,A33,Transactions!$C$6:$C$205,"Sell"))</x:f>
      </x:c>
      <x:c r="K33" s="38" t="str">
        <x:f>IF(A33="","",IFERROR(INDEX('Current prices'!$B$6:$B$55,MATCH(A33,'Current prices'!$A$6:$A$55,0)),""))</x:f>
      </x:c>
      <x:c r="L33" s="38" t="n">
        <x:f>IF(A33="",0,IF(G33=0,0,IF(K33="",0,G33*K33)))</x:f>
        <x:v>0</x:v>
      </x:c>
      <x:c r="M33" s="38" t="str">
        <x:f>IF(A33="","",IF(G33=0,J33-I33,IF(L33="","",L33+J33-I33)))</x:f>
      </x:c>
      <x:c r="N33" s="40" t="str">
        <x:f>IF(OR(A33="",I33=0,M33=""),"",M33/I33)</x:f>
      </x:c>
      <x:c r="O33" s="40" t="str">
        <x:f>IF(OR(A33="",L33="",SUM($L$6:$L$55)=0),"",L33/SUM($L$6:$L$55))</x:f>
      </x:c>
      <x:c r="P33" s="42" t="str">
        <x:f>IF(A33="","",IFERROR(INDEX('Current prices'!$C$6:$C$55,MATCH(A33,'Current prices'!$A$6:$A$55,0)),""))</x:f>
      </x:c>
      <x:c r="Q33" s="8" t="str">
        <x:f>IF(A33="","",IFERROR(INDEX('Current prices'!$D$6:$D$55,MATCH(A33,'Current prices'!$A$6:$A$55,0)),""))</x:f>
      </x:c>
      <x:c r="R33" s="8" t="str">
        <x:f>IF(OR(A33="",G33&lt;=0),"",RANK(L33,$L$6:$L$55,0)+COUNTIF($L$6:L33,L33)-1)</x:f>
      </x:c>
    </x:row>
    <x:row r="34" ht="16.5" customHeight="1">
      <x:c r="A34" s="31"/>
      <x:c r="B34" s="31"/>
      <x:c r="C34" s="33"/>
      <x:c r="D34" s="35"/>
      <x:c r="E34" s="25" t="str">
        <x:f>IF(A34="","",SUMIFS(Transactions!$D$6:$D$205,Transactions!$B$6:$B$205,A34,Transactions!$C$6:$C$205,"Buy"))</x:f>
      </x:c>
      <x:c r="F34" s="25" t="str">
        <x:f>IF(A34="","",SUMIFS(Transactions!$D$6:$D$205,Transactions!$B$6:$B$205,A34,Transactions!$C$6:$C$205,"Sell"))</x:f>
      </x:c>
      <x:c r="G34" s="25" t="str">
        <x:f>IF(A34="","",E34-F34)</x:f>
      </x:c>
      <x:c r="H34" s="37" t="str">
        <x:f>IF(OR(A34="",E34=0),"",I34/E34)</x:f>
      </x:c>
      <x:c r="I34" s="37" t="str">
        <x:f>IF(A34="","",-SUMIFS(Transactions!$J$6:$J$205,Transactions!$B$6:$B$205,A34,Transactions!$C$6:$C$205,"Buy"))</x:f>
      </x:c>
      <x:c r="J34" s="37" t="str">
        <x:f>IF(A34="","",SUMIFS(Transactions!$J$6:$J$205,Transactions!$B$6:$B$205,A34,Transactions!$C$6:$C$205,"Sell"))</x:f>
      </x:c>
      <x:c r="K34" s="37" t="str">
        <x:f>IF(A34="","",IFERROR(INDEX('Current prices'!$B$6:$B$55,MATCH(A34,'Current prices'!$A$6:$A$55,0)),""))</x:f>
      </x:c>
      <x:c r="L34" s="37" t="n">
        <x:f>IF(A34="",0,IF(G34=0,0,IF(K34="",0,G34*K34)))</x:f>
        <x:v>0</x:v>
      </x:c>
      <x:c r="M34" s="37" t="str">
        <x:f>IF(A34="","",IF(G34=0,J34-I34,IF(L34="","",L34+J34-I34)))</x:f>
      </x:c>
      <x:c r="N34" s="39" t="str">
        <x:f>IF(OR(A34="",I34=0,M34=""),"",M34/I34)</x:f>
      </x:c>
      <x:c r="O34" s="39" t="str">
        <x:f>IF(OR(A34="",L34="",SUM($L$6:$L$55)=0),"",L34/SUM($L$6:$L$55))</x:f>
      </x:c>
      <x:c r="P34" s="41" t="str">
        <x:f>IF(A34="","",IFERROR(INDEX('Current prices'!$C$6:$C$55,MATCH(A34,'Current prices'!$A$6:$A$55,0)),""))</x:f>
      </x:c>
      <x:c r="Q34" s="24" t="str">
        <x:f>IF(A34="","",IFERROR(INDEX('Current prices'!$D$6:$D$55,MATCH(A34,'Current prices'!$A$6:$A$55,0)),""))</x:f>
      </x:c>
      <x:c r="R34" s="24" t="str">
        <x:f>IF(OR(A34="",G34&lt;=0),"",RANK(L34,$L$6:$L$55,0)+COUNTIF($L$6:L34,L34)-1)</x:f>
      </x:c>
    </x:row>
    <x:row r="35" ht="16.5" customHeight="1">
      <x:c r="A35" s="32"/>
      <x:c r="B35" s="32"/>
      <x:c r="C35" s="34"/>
      <x:c r="D35" s="36"/>
      <x:c r="E35" s="26" t="str">
        <x:f>IF(A35="","",SUMIFS(Transactions!$D$6:$D$205,Transactions!$B$6:$B$205,A35,Transactions!$C$6:$C$205,"Buy"))</x:f>
      </x:c>
      <x:c r="F35" s="26" t="str">
        <x:f>IF(A35="","",SUMIFS(Transactions!$D$6:$D$205,Transactions!$B$6:$B$205,A35,Transactions!$C$6:$C$205,"Sell"))</x:f>
      </x:c>
      <x:c r="G35" s="26" t="str">
        <x:f>IF(A35="","",E35-F35)</x:f>
      </x:c>
      <x:c r="H35" s="38" t="str">
        <x:f>IF(OR(A35="",E35=0),"",I35/E35)</x:f>
      </x:c>
      <x:c r="I35" s="38" t="str">
        <x:f>IF(A35="","",-SUMIFS(Transactions!$J$6:$J$205,Transactions!$B$6:$B$205,A35,Transactions!$C$6:$C$205,"Buy"))</x:f>
      </x:c>
      <x:c r="J35" s="38" t="str">
        <x:f>IF(A35="","",SUMIFS(Transactions!$J$6:$J$205,Transactions!$B$6:$B$205,A35,Transactions!$C$6:$C$205,"Sell"))</x:f>
      </x:c>
      <x:c r="K35" s="38" t="str">
        <x:f>IF(A35="","",IFERROR(INDEX('Current prices'!$B$6:$B$55,MATCH(A35,'Current prices'!$A$6:$A$55,0)),""))</x:f>
      </x:c>
      <x:c r="L35" s="38" t="n">
        <x:f>IF(A35="",0,IF(G35=0,0,IF(K35="",0,G35*K35)))</x:f>
        <x:v>0</x:v>
      </x:c>
      <x:c r="M35" s="38" t="str">
        <x:f>IF(A35="","",IF(G35=0,J35-I35,IF(L35="","",L35+J35-I35)))</x:f>
      </x:c>
      <x:c r="N35" s="40" t="str">
        <x:f>IF(OR(A35="",I35=0,M35=""),"",M35/I35)</x:f>
      </x:c>
      <x:c r="O35" s="40" t="str">
        <x:f>IF(OR(A35="",L35="",SUM($L$6:$L$55)=0),"",L35/SUM($L$6:$L$55))</x:f>
      </x:c>
      <x:c r="P35" s="42" t="str">
        <x:f>IF(A35="","",IFERROR(INDEX('Current prices'!$C$6:$C$55,MATCH(A35,'Current prices'!$A$6:$A$55,0)),""))</x:f>
      </x:c>
      <x:c r="Q35" s="8" t="str">
        <x:f>IF(A35="","",IFERROR(INDEX('Current prices'!$D$6:$D$55,MATCH(A35,'Current prices'!$A$6:$A$55,0)),""))</x:f>
      </x:c>
      <x:c r="R35" s="8" t="str">
        <x:f>IF(OR(A35="",G35&lt;=0),"",RANK(L35,$L$6:$L$55,0)+COUNTIF($L$6:L35,L35)-1)</x:f>
      </x:c>
    </x:row>
    <x:row r="36" ht="16.5" customHeight="1">
      <x:c r="A36" s="31"/>
      <x:c r="B36" s="31"/>
      <x:c r="C36" s="33"/>
      <x:c r="D36" s="35"/>
      <x:c r="E36" s="25" t="str">
        <x:f>IF(A36="","",SUMIFS(Transactions!$D$6:$D$205,Transactions!$B$6:$B$205,A36,Transactions!$C$6:$C$205,"Buy"))</x:f>
      </x:c>
      <x:c r="F36" s="25" t="str">
        <x:f>IF(A36="","",SUMIFS(Transactions!$D$6:$D$205,Transactions!$B$6:$B$205,A36,Transactions!$C$6:$C$205,"Sell"))</x:f>
      </x:c>
      <x:c r="G36" s="25" t="str">
        <x:f>IF(A36="","",E36-F36)</x:f>
      </x:c>
      <x:c r="H36" s="37" t="str">
        <x:f>IF(OR(A36="",E36=0),"",I36/E36)</x:f>
      </x:c>
      <x:c r="I36" s="37" t="str">
        <x:f>IF(A36="","",-SUMIFS(Transactions!$J$6:$J$205,Transactions!$B$6:$B$205,A36,Transactions!$C$6:$C$205,"Buy"))</x:f>
      </x:c>
      <x:c r="J36" s="37" t="str">
        <x:f>IF(A36="","",SUMIFS(Transactions!$J$6:$J$205,Transactions!$B$6:$B$205,A36,Transactions!$C$6:$C$205,"Sell"))</x:f>
      </x:c>
      <x:c r="K36" s="37" t="str">
        <x:f>IF(A36="","",IFERROR(INDEX('Current prices'!$B$6:$B$55,MATCH(A36,'Current prices'!$A$6:$A$55,0)),""))</x:f>
      </x:c>
      <x:c r="L36" s="37" t="n">
        <x:f>IF(A36="",0,IF(G36=0,0,IF(K36="",0,G36*K36)))</x:f>
        <x:v>0</x:v>
      </x:c>
      <x:c r="M36" s="37" t="str">
        <x:f>IF(A36="","",IF(G36=0,J36-I36,IF(L36="","",L36+J36-I36)))</x:f>
      </x:c>
      <x:c r="N36" s="39" t="str">
        <x:f>IF(OR(A36="",I36=0,M36=""),"",M36/I36)</x:f>
      </x:c>
      <x:c r="O36" s="39" t="str">
        <x:f>IF(OR(A36="",L36="",SUM($L$6:$L$55)=0),"",L36/SUM($L$6:$L$55))</x:f>
      </x:c>
      <x:c r="P36" s="41" t="str">
        <x:f>IF(A36="","",IFERROR(INDEX('Current prices'!$C$6:$C$55,MATCH(A36,'Current prices'!$A$6:$A$55,0)),""))</x:f>
      </x:c>
      <x:c r="Q36" s="24" t="str">
        <x:f>IF(A36="","",IFERROR(INDEX('Current prices'!$D$6:$D$55,MATCH(A36,'Current prices'!$A$6:$A$55,0)),""))</x:f>
      </x:c>
      <x:c r="R36" s="24" t="str">
        <x:f>IF(OR(A36="",G36&lt;=0),"",RANK(L36,$L$6:$L$55,0)+COUNTIF($L$6:L36,L36)-1)</x:f>
      </x:c>
    </x:row>
    <x:row r="37" ht="16.5" customHeight="1">
      <x:c r="A37" s="32"/>
      <x:c r="B37" s="32"/>
      <x:c r="C37" s="34"/>
      <x:c r="D37" s="36"/>
      <x:c r="E37" s="26" t="str">
        <x:f>IF(A37="","",SUMIFS(Transactions!$D$6:$D$205,Transactions!$B$6:$B$205,A37,Transactions!$C$6:$C$205,"Buy"))</x:f>
      </x:c>
      <x:c r="F37" s="26" t="str">
        <x:f>IF(A37="","",SUMIFS(Transactions!$D$6:$D$205,Transactions!$B$6:$B$205,A37,Transactions!$C$6:$C$205,"Sell"))</x:f>
      </x:c>
      <x:c r="G37" s="26" t="str">
        <x:f>IF(A37="","",E37-F37)</x:f>
      </x:c>
      <x:c r="H37" s="38" t="str">
        <x:f>IF(OR(A37="",E37=0),"",I37/E37)</x:f>
      </x:c>
      <x:c r="I37" s="38" t="str">
        <x:f>IF(A37="","",-SUMIFS(Transactions!$J$6:$J$205,Transactions!$B$6:$B$205,A37,Transactions!$C$6:$C$205,"Buy"))</x:f>
      </x:c>
      <x:c r="J37" s="38" t="str">
        <x:f>IF(A37="","",SUMIFS(Transactions!$J$6:$J$205,Transactions!$B$6:$B$205,A37,Transactions!$C$6:$C$205,"Sell"))</x:f>
      </x:c>
      <x:c r="K37" s="38" t="str">
        <x:f>IF(A37="","",IFERROR(INDEX('Current prices'!$B$6:$B$55,MATCH(A37,'Current prices'!$A$6:$A$55,0)),""))</x:f>
      </x:c>
      <x:c r="L37" s="38" t="n">
        <x:f>IF(A37="",0,IF(G37=0,0,IF(K37="",0,G37*K37)))</x:f>
        <x:v>0</x:v>
      </x:c>
      <x:c r="M37" s="38" t="str">
        <x:f>IF(A37="","",IF(G37=0,J37-I37,IF(L37="","",L37+J37-I37)))</x:f>
      </x:c>
      <x:c r="N37" s="40" t="str">
        <x:f>IF(OR(A37="",I37=0,M37=""),"",M37/I37)</x:f>
      </x:c>
      <x:c r="O37" s="40" t="str">
        <x:f>IF(OR(A37="",L37="",SUM($L$6:$L$55)=0),"",L37/SUM($L$6:$L$55))</x:f>
      </x:c>
      <x:c r="P37" s="42" t="str">
        <x:f>IF(A37="","",IFERROR(INDEX('Current prices'!$C$6:$C$55,MATCH(A37,'Current prices'!$A$6:$A$55,0)),""))</x:f>
      </x:c>
      <x:c r="Q37" s="8" t="str">
        <x:f>IF(A37="","",IFERROR(INDEX('Current prices'!$D$6:$D$55,MATCH(A37,'Current prices'!$A$6:$A$55,0)),""))</x:f>
      </x:c>
      <x:c r="R37" s="8" t="str">
        <x:f>IF(OR(A37="",G37&lt;=0),"",RANK(L37,$L$6:$L$55,0)+COUNTIF($L$6:L37,L37)-1)</x:f>
      </x:c>
    </x:row>
    <x:row r="38" ht="16.5" customHeight="1">
      <x:c r="A38" s="31"/>
      <x:c r="B38" s="31"/>
      <x:c r="C38" s="33"/>
      <x:c r="D38" s="35"/>
      <x:c r="E38" s="25" t="str">
        <x:f>IF(A38="","",SUMIFS(Transactions!$D$6:$D$205,Transactions!$B$6:$B$205,A38,Transactions!$C$6:$C$205,"Buy"))</x:f>
      </x:c>
      <x:c r="F38" s="25" t="str">
        <x:f>IF(A38="","",SUMIFS(Transactions!$D$6:$D$205,Transactions!$B$6:$B$205,A38,Transactions!$C$6:$C$205,"Sell"))</x:f>
      </x:c>
      <x:c r="G38" s="25" t="str">
        <x:f>IF(A38="","",E38-F38)</x:f>
      </x:c>
      <x:c r="H38" s="37" t="str">
        <x:f>IF(OR(A38="",E38=0),"",I38/E38)</x:f>
      </x:c>
      <x:c r="I38" s="37" t="str">
        <x:f>IF(A38="","",-SUMIFS(Transactions!$J$6:$J$205,Transactions!$B$6:$B$205,A38,Transactions!$C$6:$C$205,"Buy"))</x:f>
      </x:c>
      <x:c r="J38" s="37" t="str">
        <x:f>IF(A38="","",SUMIFS(Transactions!$J$6:$J$205,Transactions!$B$6:$B$205,A38,Transactions!$C$6:$C$205,"Sell"))</x:f>
      </x:c>
      <x:c r="K38" s="37" t="str">
        <x:f>IF(A38="","",IFERROR(INDEX('Current prices'!$B$6:$B$55,MATCH(A38,'Current prices'!$A$6:$A$55,0)),""))</x:f>
      </x:c>
      <x:c r="L38" s="37" t="n">
        <x:f>IF(A38="",0,IF(G38=0,0,IF(K38="",0,G38*K38)))</x:f>
        <x:v>0</x:v>
      </x:c>
      <x:c r="M38" s="37" t="str">
        <x:f>IF(A38="","",IF(G38=0,J38-I38,IF(L38="","",L38+J38-I38)))</x:f>
      </x:c>
      <x:c r="N38" s="39" t="str">
        <x:f>IF(OR(A38="",I38=0,M38=""),"",M38/I38)</x:f>
      </x:c>
      <x:c r="O38" s="39" t="str">
        <x:f>IF(OR(A38="",L38="",SUM($L$6:$L$55)=0),"",L38/SUM($L$6:$L$55))</x:f>
      </x:c>
      <x:c r="P38" s="41" t="str">
        <x:f>IF(A38="","",IFERROR(INDEX('Current prices'!$C$6:$C$55,MATCH(A38,'Current prices'!$A$6:$A$55,0)),""))</x:f>
      </x:c>
      <x:c r="Q38" s="24" t="str">
        <x:f>IF(A38="","",IFERROR(INDEX('Current prices'!$D$6:$D$55,MATCH(A38,'Current prices'!$A$6:$A$55,0)),""))</x:f>
      </x:c>
      <x:c r="R38" s="24" t="str">
        <x:f>IF(OR(A38="",G38&lt;=0),"",RANK(L38,$L$6:$L$55,0)+COUNTIF($L$6:L38,L38)-1)</x:f>
      </x:c>
    </x:row>
    <x:row r="39" ht="16.5" customHeight="1">
      <x:c r="A39" s="32"/>
      <x:c r="B39" s="32"/>
      <x:c r="C39" s="34"/>
      <x:c r="D39" s="36"/>
      <x:c r="E39" s="26" t="str">
        <x:f>IF(A39="","",SUMIFS(Transactions!$D$6:$D$205,Transactions!$B$6:$B$205,A39,Transactions!$C$6:$C$205,"Buy"))</x:f>
      </x:c>
      <x:c r="F39" s="26" t="str">
        <x:f>IF(A39="","",SUMIFS(Transactions!$D$6:$D$205,Transactions!$B$6:$B$205,A39,Transactions!$C$6:$C$205,"Sell"))</x:f>
      </x:c>
      <x:c r="G39" s="26" t="str">
        <x:f>IF(A39="","",E39-F39)</x:f>
      </x:c>
      <x:c r="H39" s="38" t="str">
        <x:f>IF(OR(A39="",E39=0),"",I39/E39)</x:f>
      </x:c>
      <x:c r="I39" s="38" t="str">
        <x:f>IF(A39="","",-SUMIFS(Transactions!$J$6:$J$205,Transactions!$B$6:$B$205,A39,Transactions!$C$6:$C$205,"Buy"))</x:f>
      </x:c>
      <x:c r="J39" s="38" t="str">
        <x:f>IF(A39="","",SUMIFS(Transactions!$J$6:$J$205,Transactions!$B$6:$B$205,A39,Transactions!$C$6:$C$205,"Sell"))</x:f>
      </x:c>
      <x:c r="K39" s="38" t="str">
        <x:f>IF(A39="","",IFERROR(INDEX('Current prices'!$B$6:$B$55,MATCH(A39,'Current prices'!$A$6:$A$55,0)),""))</x:f>
      </x:c>
      <x:c r="L39" s="38" t="n">
        <x:f>IF(A39="",0,IF(G39=0,0,IF(K39="",0,G39*K39)))</x:f>
        <x:v>0</x:v>
      </x:c>
      <x:c r="M39" s="38" t="str">
        <x:f>IF(A39="","",IF(G39=0,J39-I39,IF(L39="","",L39+J39-I39)))</x:f>
      </x:c>
      <x:c r="N39" s="40" t="str">
        <x:f>IF(OR(A39="",I39=0,M39=""),"",M39/I39)</x:f>
      </x:c>
      <x:c r="O39" s="40" t="str">
        <x:f>IF(OR(A39="",L39="",SUM($L$6:$L$55)=0),"",L39/SUM($L$6:$L$55))</x:f>
      </x:c>
      <x:c r="P39" s="42" t="str">
        <x:f>IF(A39="","",IFERROR(INDEX('Current prices'!$C$6:$C$55,MATCH(A39,'Current prices'!$A$6:$A$55,0)),""))</x:f>
      </x:c>
      <x:c r="Q39" s="8" t="str">
        <x:f>IF(A39="","",IFERROR(INDEX('Current prices'!$D$6:$D$55,MATCH(A39,'Current prices'!$A$6:$A$55,0)),""))</x:f>
      </x:c>
      <x:c r="R39" s="8" t="str">
        <x:f>IF(OR(A39="",G39&lt;=0),"",RANK(L39,$L$6:$L$55,0)+COUNTIF($L$6:L39,L39)-1)</x:f>
      </x:c>
    </x:row>
    <x:row r="40" ht="16.5" customHeight="1">
      <x:c r="A40" s="31"/>
      <x:c r="B40" s="31"/>
      <x:c r="C40" s="33"/>
      <x:c r="D40" s="35"/>
      <x:c r="E40" s="25" t="str">
        <x:f>IF(A40="","",SUMIFS(Transactions!$D$6:$D$205,Transactions!$B$6:$B$205,A40,Transactions!$C$6:$C$205,"Buy"))</x:f>
      </x:c>
      <x:c r="F40" s="25" t="str">
        <x:f>IF(A40="","",SUMIFS(Transactions!$D$6:$D$205,Transactions!$B$6:$B$205,A40,Transactions!$C$6:$C$205,"Sell"))</x:f>
      </x:c>
      <x:c r="G40" s="25" t="str">
        <x:f>IF(A40="","",E40-F40)</x:f>
      </x:c>
      <x:c r="H40" s="37" t="str">
        <x:f>IF(OR(A40="",E40=0),"",I40/E40)</x:f>
      </x:c>
      <x:c r="I40" s="37" t="str">
        <x:f>IF(A40="","",-SUMIFS(Transactions!$J$6:$J$205,Transactions!$B$6:$B$205,A40,Transactions!$C$6:$C$205,"Buy"))</x:f>
      </x:c>
      <x:c r="J40" s="37" t="str">
        <x:f>IF(A40="","",SUMIFS(Transactions!$J$6:$J$205,Transactions!$B$6:$B$205,A40,Transactions!$C$6:$C$205,"Sell"))</x:f>
      </x:c>
      <x:c r="K40" s="37" t="str">
        <x:f>IF(A40="","",IFERROR(INDEX('Current prices'!$B$6:$B$55,MATCH(A40,'Current prices'!$A$6:$A$55,0)),""))</x:f>
      </x:c>
      <x:c r="L40" s="37" t="n">
        <x:f>IF(A40="",0,IF(G40=0,0,IF(K40="",0,G40*K40)))</x:f>
        <x:v>0</x:v>
      </x:c>
      <x:c r="M40" s="37" t="str">
        <x:f>IF(A40="","",IF(G40=0,J40-I40,IF(L40="","",L40+J40-I40)))</x:f>
      </x:c>
      <x:c r="N40" s="39" t="str">
        <x:f>IF(OR(A40="",I40=0,M40=""),"",M40/I40)</x:f>
      </x:c>
      <x:c r="O40" s="39" t="str">
        <x:f>IF(OR(A40="",L40="",SUM($L$6:$L$55)=0),"",L40/SUM($L$6:$L$55))</x:f>
      </x:c>
      <x:c r="P40" s="41" t="str">
        <x:f>IF(A40="","",IFERROR(INDEX('Current prices'!$C$6:$C$55,MATCH(A40,'Current prices'!$A$6:$A$55,0)),""))</x:f>
      </x:c>
      <x:c r="Q40" s="24" t="str">
        <x:f>IF(A40="","",IFERROR(INDEX('Current prices'!$D$6:$D$55,MATCH(A40,'Current prices'!$A$6:$A$55,0)),""))</x:f>
      </x:c>
      <x:c r="R40" s="24" t="str">
        <x:f>IF(OR(A40="",G40&lt;=0),"",RANK(L40,$L$6:$L$55,0)+COUNTIF($L$6:L40,L40)-1)</x:f>
      </x:c>
    </x:row>
    <x:row r="41" ht="16.5" customHeight="1">
      <x:c r="A41" s="32"/>
      <x:c r="B41" s="32"/>
      <x:c r="C41" s="34"/>
      <x:c r="D41" s="36"/>
      <x:c r="E41" s="26" t="str">
        <x:f>IF(A41="","",SUMIFS(Transactions!$D$6:$D$205,Transactions!$B$6:$B$205,A41,Transactions!$C$6:$C$205,"Buy"))</x:f>
      </x:c>
      <x:c r="F41" s="26" t="str">
        <x:f>IF(A41="","",SUMIFS(Transactions!$D$6:$D$205,Transactions!$B$6:$B$205,A41,Transactions!$C$6:$C$205,"Sell"))</x:f>
      </x:c>
      <x:c r="G41" s="26" t="str">
        <x:f>IF(A41="","",E41-F41)</x:f>
      </x:c>
      <x:c r="H41" s="38" t="str">
        <x:f>IF(OR(A41="",E41=0),"",I41/E41)</x:f>
      </x:c>
      <x:c r="I41" s="38" t="str">
        <x:f>IF(A41="","",-SUMIFS(Transactions!$J$6:$J$205,Transactions!$B$6:$B$205,A41,Transactions!$C$6:$C$205,"Buy"))</x:f>
      </x:c>
      <x:c r="J41" s="38" t="str">
        <x:f>IF(A41="","",SUMIFS(Transactions!$J$6:$J$205,Transactions!$B$6:$B$205,A41,Transactions!$C$6:$C$205,"Sell"))</x:f>
      </x:c>
      <x:c r="K41" s="38" t="str">
        <x:f>IF(A41="","",IFERROR(INDEX('Current prices'!$B$6:$B$55,MATCH(A41,'Current prices'!$A$6:$A$55,0)),""))</x:f>
      </x:c>
      <x:c r="L41" s="38" t="n">
        <x:f>IF(A41="",0,IF(G41=0,0,IF(K41="",0,G41*K41)))</x:f>
        <x:v>0</x:v>
      </x:c>
      <x:c r="M41" s="38" t="str">
        <x:f>IF(A41="","",IF(G41=0,J41-I41,IF(L41="","",L41+J41-I41)))</x:f>
      </x:c>
      <x:c r="N41" s="40" t="str">
        <x:f>IF(OR(A41="",I41=0,M41=""),"",M41/I41)</x:f>
      </x:c>
      <x:c r="O41" s="40" t="str">
        <x:f>IF(OR(A41="",L41="",SUM($L$6:$L$55)=0),"",L41/SUM($L$6:$L$55))</x:f>
      </x:c>
      <x:c r="P41" s="42" t="str">
        <x:f>IF(A41="","",IFERROR(INDEX('Current prices'!$C$6:$C$55,MATCH(A41,'Current prices'!$A$6:$A$55,0)),""))</x:f>
      </x:c>
      <x:c r="Q41" s="8" t="str">
        <x:f>IF(A41="","",IFERROR(INDEX('Current prices'!$D$6:$D$55,MATCH(A41,'Current prices'!$A$6:$A$55,0)),""))</x:f>
      </x:c>
      <x:c r="R41" s="8" t="str">
        <x:f>IF(OR(A41="",G41&lt;=0),"",RANK(L41,$L$6:$L$55,0)+COUNTIF($L$6:L41,L41)-1)</x:f>
      </x:c>
    </x:row>
    <x:row r="42" ht="16.5" customHeight="1">
      <x:c r="A42" s="31"/>
      <x:c r="B42" s="31"/>
      <x:c r="C42" s="33"/>
      <x:c r="D42" s="35"/>
      <x:c r="E42" s="25" t="str">
        <x:f>IF(A42="","",SUMIFS(Transactions!$D$6:$D$205,Transactions!$B$6:$B$205,A42,Transactions!$C$6:$C$205,"Buy"))</x:f>
      </x:c>
      <x:c r="F42" s="25" t="str">
        <x:f>IF(A42="","",SUMIFS(Transactions!$D$6:$D$205,Transactions!$B$6:$B$205,A42,Transactions!$C$6:$C$205,"Sell"))</x:f>
      </x:c>
      <x:c r="G42" s="25" t="str">
        <x:f>IF(A42="","",E42-F42)</x:f>
      </x:c>
      <x:c r="H42" s="37" t="str">
        <x:f>IF(OR(A42="",E42=0),"",I42/E42)</x:f>
      </x:c>
      <x:c r="I42" s="37" t="str">
        <x:f>IF(A42="","",-SUMIFS(Transactions!$J$6:$J$205,Transactions!$B$6:$B$205,A42,Transactions!$C$6:$C$205,"Buy"))</x:f>
      </x:c>
      <x:c r="J42" s="37" t="str">
        <x:f>IF(A42="","",SUMIFS(Transactions!$J$6:$J$205,Transactions!$B$6:$B$205,A42,Transactions!$C$6:$C$205,"Sell"))</x:f>
      </x:c>
      <x:c r="K42" s="37" t="str">
        <x:f>IF(A42="","",IFERROR(INDEX('Current prices'!$B$6:$B$55,MATCH(A42,'Current prices'!$A$6:$A$55,0)),""))</x:f>
      </x:c>
      <x:c r="L42" s="37" t="n">
        <x:f>IF(A42="",0,IF(G42=0,0,IF(K42="",0,G42*K42)))</x:f>
        <x:v>0</x:v>
      </x:c>
      <x:c r="M42" s="37" t="str">
        <x:f>IF(A42="","",IF(G42=0,J42-I42,IF(L42="","",L42+J42-I42)))</x:f>
      </x:c>
      <x:c r="N42" s="39" t="str">
        <x:f>IF(OR(A42="",I42=0,M42=""),"",M42/I42)</x:f>
      </x:c>
      <x:c r="O42" s="39" t="str">
        <x:f>IF(OR(A42="",L42="",SUM($L$6:$L$55)=0),"",L42/SUM($L$6:$L$55))</x:f>
      </x:c>
      <x:c r="P42" s="41" t="str">
        <x:f>IF(A42="","",IFERROR(INDEX('Current prices'!$C$6:$C$55,MATCH(A42,'Current prices'!$A$6:$A$55,0)),""))</x:f>
      </x:c>
      <x:c r="Q42" s="24" t="str">
        <x:f>IF(A42="","",IFERROR(INDEX('Current prices'!$D$6:$D$55,MATCH(A42,'Current prices'!$A$6:$A$55,0)),""))</x:f>
      </x:c>
      <x:c r="R42" s="24" t="str">
        <x:f>IF(OR(A42="",G42&lt;=0),"",RANK(L42,$L$6:$L$55,0)+COUNTIF($L$6:L42,L42)-1)</x:f>
      </x:c>
    </x:row>
    <x:row r="43" ht="16.5" customHeight="1">
      <x:c r="A43" s="32"/>
      <x:c r="B43" s="32"/>
      <x:c r="C43" s="34"/>
      <x:c r="D43" s="36"/>
      <x:c r="E43" s="26" t="str">
        <x:f>IF(A43="","",SUMIFS(Transactions!$D$6:$D$205,Transactions!$B$6:$B$205,A43,Transactions!$C$6:$C$205,"Buy"))</x:f>
      </x:c>
      <x:c r="F43" s="26" t="str">
        <x:f>IF(A43="","",SUMIFS(Transactions!$D$6:$D$205,Transactions!$B$6:$B$205,A43,Transactions!$C$6:$C$205,"Sell"))</x:f>
      </x:c>
      <x:c r="G43" s="26" t="str">
        <x:f>IF(A43="","",E43-F43)</x:f>
      </x:c>
      <x:c r="H43" s="38" t="str">
        <x:f>IF(OR(A43="",E43=0),"",I43/E43)</x:f>
      </x:c>
      <x:c r="I43" s="38" t="str">
        <x:f>IF(A43="","",-SUMIFS(Transactions!$J$6:$J$205,Transactions!$B$6:$B$205,A43,Transactions!$C$6:$C$205,"Buy"))</x:f>
      </x:c>
      <x:c r="J43" s="38" t="str">
        <x:f>IF(A43="","",SUMIFS(Transactions!$J$6:$J$205,Transactions!$B$6:$B$205,A43,Transactions!$C$6:$C$205,"Sell"))</x:f>
      </x:c>
      <x:c r="K43" s="38" t="str">
        <x:f>IF(A43="","",IFERROR(INDEX('Current prices'!$B$6:$B$55,MATCH(A43,'Current prices'!$A$6:$A$55,0)),""))</x:f>
      </x:c>
      <x:c r="L43" s="38" t="n">
        <x:f>IF(A43="",0,IF(G43=0,0,IF(K43="",0,G43*K43)))</x:f>
        <x:v>0</x:v>
      </x:c>
      <x:c r="M43" s="38" t="str">
        <x:f>IF(A43="","",IF(G43=0,J43-I43,IF(L43="","",L43+J43-I43)))</x:f>
      </x:c>
      <x:c r="N43" s="40" t="str">
        <x:f>IF(OR(A43="",I43=0,M43=""),"",M43/I43)</x:f>
      </x:c>
      <x:c r="O43" s="40" t="str">
        <x:f>IF(OR(A43="",L43="",SUM($L$6:$L$55)=0),"",L43/SUM($L$6:$L$55))</x:f>
      </x:c>
      <x:c r="P43" s="42" t="str">
        <x:f>IF(A43="","",IFERROR(INDEX('Current prices'!$C$6:$C$55,MATCH(A43,'Current prices'!$A$6:$A$55,0)),""))</x:f>
      </x:c>
      <x:c r="Q43" s="8" t="str">
        <x:f>IF(A43="","",IFERROR(INDEX('Current prices'!$D$6:$D$55,MATCH(A43,'Current prices'!$A$6:$A$55,0)),""))</x:f>
      </x:c>
      <x:c r="R43" s="8" t="str">
        <x:f>IF(OR(A43="",G43&lt;=0),"",RANK(L43,$L$6:$L$55,0)+COUNTIF($L$6:L43,L43)-1)</x:f>
      </x:c>
    </x:row>
    <x:row r="44" ht="16.5" customHeight="1">
      <x:c r="A44" s="31"/>
      <x:c r="B44" s="31"/>
      <x:c r="C44" s="33"/>
      <x:c r="D44" s="35"/>
      <x:c r="E44" s="25" t="str">
        <x:f>IF(A44="","",SUMIFS(Transactions!$D$6:$D$205,Transactions!$B$6:$B$205,A44,Transactions!$C$6:$C$205,"Buy"))</x:f>
      </x:c>
      <x:c r="F44" s="25" t="str">
        <x:f>IF(A44="","",SUMIFS(Transactions!$D$6:$D$205,Transactions!$B$6:$B$205,A44,Transactions!$C$6:$C$205,"Sell"))</x:f>
      </x:c>
      <x:c r="G44" s="25" t="str">
        <x:f>IF(A44="","",E44-F44)</x:f>
      </x:c>
      <x:c r="H44" s="37" t="str">
        <x:f>IF(OR(A44="",E44=0),"",I44/E44)</x:f>
      </x:c>
      <x:c r="I44" s="37" t="str">
        <x:f>IF(A44="","",-SUMIFS(Transactions!$J$6:$J$205,Transactions!$B$6:$B$205,A44,Transactions!$C$6:$C$205,"Buy"))</x:f>
      </x:c>
      <x:c r="J44" s="37" t="str">
        <x:f>IF(A44="","",SUMIFS(Transactions!$J$6:$J$205,Transactions!$B$6:$B$205,A44,Transactions!$C$6:$C$205,"Sell"))</x:f>
      </x:c>
      <x:c r="K44" s="37" t="str">
        <x:f>IF(A44="","",IFERROR(INDEX('Current prices'!$B$6:$B$55,MATCH(A44,'Current prices'!$A$6:$A$55,0)),""))</x:f>
      </x:c>
      <x:c r="L44" s="37" t="n">
        <x:f>IF(A44="",0,IF(G44=0,0,IF(K44="",0,G44*K44)))</x:f>
        <x:v>0</x:v>
      </x:c>
      <x:c r="M44" s="37" t="str">
        <x:f>IF(A44="","",IF(G44=0,J44-I44,IF(L44="","",L44+J44-I44)))</x:f>
      </x:c>
      <x:c r="N44" s="39" t="str">
        <x:f>IF(OR(A44="",I44=0,M44=""),"",M44/I44)</x:f>
      </x:c>
      <x:c r="O44" s="39" t="str">
        <x:f>IF(OR(A44="",L44="",SUM($L$6:$L$55)=0),"",L44/SUM($L$6:$L$55))</x:f>
      </x:c>
      <x:c r="P44" s="41" t="str">
        <x:f>IF(A44="","",IFERROR(INDEX('Current prices'!$C$6:$C$55,MATCH(A44,'Current prices'!$A$6:$A$55,0)),""))</x:f>
      </x:c>
      <x:c r="Q44" s="24" t="str">
        <x:f>IF(A44="","",IFERROR(INDEX('Current prices'!$D$6:$D$55,MATCH(A44,'Current prices'!$A$6:$A$55,0)),""))</x:f>
      </x:c>
      <x:c r="R44" s="24" t="str">
        <x:f>IF(OR(A44="",G44&lt;=0),"",RANK(L44,$L$6:$L$55,0)+COUNTIF($L$6:L44,L44)-1)</x:f>
      </x:c>
    </x:row>
    <x:row r="45" ht="16.5" customHeight="1">
      <x:c r="A45" s="32"/>
      <x:c r="B45" s="32"/>
      <x:c r="C45" s="34"/>
      <x:c r="D45" s="36"/>
      <x:c r="E45" s="26" t="str">
        <x:f>IF(A45="","",SUMIFS(Transactions!$D$6:$D$205,Transactions!$B$6:$B$205,A45,Transactions!$C$6:$C$205,"Buy"))</x:f>
      </x:c>
      <x:c r="F45" s="26" t="str">
        <x:f>IF(A45="","",SUMIFS(Transactions!$D$6:$D$205,Transactions!$B$6:$B$205,A45,Transactions!$C$6:$C$205,"Sell"))</x:f>
      </x:c>
      <x:c r="G45" s="26" t="str">
        <x:f>IF(A45="","",E45-F45)</x:f>
      </x:c>
      <x:c r="H45" s="38" t="str">
        <x:f>IF(OR(A45="",E45=0),"",I45/E45)</x:f>
      </x:c>
      <x:c r="I45" s="38" t="str">
        <x:f>IF(A45="","",-SUMIFS(Transactions!$J$6:$J$205,Transactions!$B$6:$B$205,A45,Transactions!$C$6:$C$205,"Buy"))</x:f>
      </x:c>
      <x:c r="J45" s="38" t="str">
        <x:f>IF(A45="","",SUMIFS(Transactions!$J$6:$J$205,Transactions!$B$6:$B$205,A45,Transactions!$C$6:$C$205,"Sell"))</x:f>
      </x:c>
      <x:c r="K45" s="38" t="str">
        <x:f>IF(A45="","",IFERROR(INDEX('Current prices'!$B$6:$B$55,MATCH(A45,'Current prices'!$A$6:$A$55,0)),""))</x:f>
      </x:c>
      <x:c r="L45" s="38" t="n">
        <x:f>IF(A45="",0,IF(G45=0,0,IF(K45="",0,G45*K45)))</x:f>
        <x:v>0</x:v>
      </x:c>
      <x:c r="M45" s="38" t="str">
        <x:f>IF(A45="","",IF(G45=0,J45-I45,IF(L45="","",L45+J45-I45)))</x:f>
      </x:c>
      <x:c r="N45" s="40" t="str">
        <x:f>IF(OR(A45="",I45=0,M45=""),"",M45/I45)</x:f>
      </x:c>
      <x:c r="O45" s="40" t="str">
        <x:f>IF(OR(A45="",L45="",SUM($L$6:$L$55)=0),"",L45/SUM($L$6:$L$55))</x:f>
      </x:c>
      <x:c r="P45" s="42" t="str">
        <x:f>IF(A45="","",IFERROR(INDEX('Current prices'!$C$6:$C$55,MATCH(A45,'Current prices'!$A$6:$A$55,0)),""))</x:f>
      </x:c>
      <x:c r="Q45" s="8" t="str">
        <x:f>IF(A45="","",IFERROR(INDEX('Current prices'!$D$6:$D$55,MATCH(A45,'Current prices'!$A$6:$A$55,0)),""))</x:f>
      </x:c>
      <x:c r="R45" s="8" t="str">
        <x:f>IF(OR(A45="",G45&lt;=0),"",RANK(L45,$L$6:$L$55,0)+COUNTIF($L$6:L45,L45)-1)</x:f>
      </x:c>
    </x:row>
    <x:row r="46" ht="16.5" customHeight="1">
      <x:c r="A46" s="31"/>
      <x:c r="B46" s="31"/>
      <x:c r="C46" s="33"/>
      <x:c r="D46" s="35"/>
      <x:c r="E46" s="25" t="str">
        <x:f>IF(A46="","",SUMIFS(Transactions!$D$6:$D$205,Transactions!$B$6:$B$205,A46,Transactions!$C$6:$C$205,"Buy"))</x:f>
      </x:c>
      <x:c r="F46" s="25" t="str">
        <x:f>IF(A46="","",SUMIFS(Transactions!$D$6:$D$205,Transactions!$B$6:$B$205,A46,Transactions!$C$6:$C$205,"Sell"))</x:f>
      </x:c>
      <x:c r="G46" s="25" t="str">
        <x:f>IF(A46="","",E46-F46)</x:f>
      </x:c>
      <x:c r="H46" s="37" t="str">
        <x:f>IF(OR(A46="",E46=0),"",I46/E46)</x:f>
      </x:c>
      <x:c r="I46" s="37" t="str">
        <x:f>IF(A46="","",-SUMIFS(Transactions!$J$6:$J$205,Transactions!$B$6:$B$205,A46,Transactions!$C$6:$C$205,"Buy"))</x:f>
      </x:c>
      <x:c r="J46" s="37" t="str">
        <x:f>IF(A46="","",SUMIFS(Transactions!$J$6:$J$205,Transactions!$B$6:$B$205,A46,Transactions!$C$6:$C$205,"Sell"))</x:f>
      </x:c>
      <x:c r="K46" s="37" t="str">
        <x:f>IF(A46="","",IFERROR(INDEX('Current prices'!$B$6:$B$55,MATCH(A46,'Current prices'!$A$6:$A$55,0)),""))</x:f>
      </x:c>
      <x:c r="L46" s="37" t="n">
        <x:f>IF(A46="",0,IF(G46=0,0,IF(K46="",0,G46*K46)))</x:f>
        <x:v>0</x:v>
      </x:c>
      <x:c r="M46" s="37" t="str">
        <x:f>IF(A46="","",IF(G46=0,J46-I46,IF(L46="","",L46+J46-I46)))</x:f>
      </x:c>
      <x:c r="N46" s="39" t="str">
        <x:f>IF(OR(A46="",I46=0,M46=""),"",M46/I46)</x:f>
      </x:c>
      <x:c r="O46" s="39" t="str">
        <x:f>IF(OR(A46="",L46="",SUM($L$6:$L$55)=0),"",L46/SUM($L$6:$L$55))</x:f>
      </x:c>
      <x:c r="P46" s="41" t="str">
        <x:f>IF(A46="","",IFERROR(INDEX('Current prices'!$C$6:$C$55,MATCH(A46,'Current prices'!$A$6:$A$55,0)),""))</x:f>
      </x:c>
      <x:c r="Q46" s="24" t="str">
        <x:f>IF(A46="","",IFERROR(INDEX('Current prices'!$D$6:$D$55,MATCH(A46,'Current prices'!$A$6:$A$55,0)),""))</x:f>
      </x:c>
      <x:c r="R46" s="24" t="str">
        <x:f>IF(OR(A46="",G46&lt;=0),"",RANK(L46,$L$6:$L$55,0)+COUNTIF($L$6:L46,L46)-1)</x:f>
      </x:c>
    </x:row>
    <x:row r="47" ht="16.5" customHeight="1">
      <x:c r="A47" s="32"/>
      <x:c r="B47" s="32"/>
      <x:c r="C47" s="34"/>
      <x:c r="D47" s="36"/>
      <x:c r="E47" s="26" t="str">
        <x:f>IF(A47="","",SUMIFS(Transactions!$D$6:$D$205,Transactions!$B$6:$B$205,A47,Transactions!$C$6:$C$205,"Buy"))</x:f>
      </x:c>
      <x:c r="F47" s="26" t="str">
        <x:f>IF(A47="","",SUMIFS(Transactions!$D$6:$D$205,Transactions!$B$6:$B$205,A47,Transactions!$C$6:$C$205,"Sell"))</x:f>
      </x:c>
      <x:c r="G47" s="26" t="str">
        <x:f>IF(A47="","",E47-F47)</x:f>
      </x:c>
      <x:c r="H47" s="38" t="str">
        <x:f>IF(OR(A47="",E47=0),"",I47/E47)</x:f>
      </x:c>
      <x:c r="I47" s="38" t="str">
        <x:f>IF(A47="","",-SUMIFS(Transactions!$J$6:$J$205,Transactions!$B$6:$B$205,A47,Transactions!$C$6:$C$205,"Buy"))</x:f>
      </x:c>
      <x:c r="J47" s="38" t="str">
        <x:f>IF(A47="","",SUMIFS(Transactions!$J$6:$J$205,Transactions!$B$6:$B$205,A47,Transactions!$C$6:$C$205,"Sell"))</x:f>
      </x:c>
      <x:c r="K47" s="38" t="str">
        <x:f>IF(A47="","",IFERROR(INDEX('Current prices'!$B$6:$B$55,MATCH(A47,'Current prices'!$A$6:$A$55,0)),""))</x:f>
      </x:c>
      <x:c r="L47" s="38" t="n">
        <x:f>IF(A47="",0,IF(G47=0,0,IF(K47="",0,G47*K47)))</x:f>
        <x:v>0</x:v>
      </x:c>
      <x:c r="M47" s="38" t="str">
        <x:f>IF(A47="","",IF(G47=0,J47-I47,IF(L47="","",L47+J47-I47)))</x:f>
      </x:c>
      <x:c r="N47" s="40" t="str">
        <x:f>IF(OR(A47="",I47=0,M47=""),"",M47/I47)</x:f>
      </x:c>
      <x:c r="O47" s="40" t="str">
        <x:f>IF(OR(A47="",L47="",SUM($L$6:$L$55)=0),"",L47/SUM($L$6:$L$55))</x:f>
      </x:c>
      <x:c r="P47" s="42" t="str">
        <x:f>IF(A47="","",IFERROR(INDEX('Current prices'!$C$6:$C$55,MATCH(A47,'Current prices'!$A$6:$A$55,0)),""))</x:f>
      </x:c>
      <x:c r="Q47" s="8" t="str">
        <x:f>IF(A47="","",IFERROR(INDEX('Current prices'!$D$6:$D$55,MATCH(A47,'Current prices'!$A$6:$A$55,0)),""))</x:f>
      </x:c>
      <x:c r="R47" s="8" t="str">
        <x:f>IF(OR(A47="",G47&lt;=0),"",RANK(L47,$L$6:$L$55,0)+COUNTIF($L$6:L47,L47)-1)</x:f>
      </x:c>
    </x:row>
    <x:row r="48" ht="16.5" customHeight="1">
      <x:c r="A48" s="31"/>
      <x:c r="B48" s="31"/>
      <x:c r="C48" s="33"/>
      <x:c r="D48" s="35"/>
      <x:c r="E48" s="25" t="str">
        <x:f>IF(A48="","",SUMIFS(Transactions!$D$6:$D$205,Transactions!$B$6:$B$205,A48,Transactions!$C$6:$C$205,"Buy"))</x:f>
      </x:c>
      <x:c r="F48" s="25" t="str">
        <x:f>IF(A48="","",SUMIFS(Transactions!$D$6:$D$205,Transactions!$B$6:$B$205,A48,Transactions!$C$6:$C$205,"Sell"))</x:f>
      </x:c>
      <x:c r="G48" s="25" t="str">
        <x:f>IF(A48="","",E48-F48)</x:f>
      </x:c>
      <x:c r="H48" s="37" t="str">
        <x:f>IF(OR(A48="",E48=0),"",I48/E48)</x:f>
      </x:c>
      <x:c r="I48" s="37" t="str">
        <x:f>IF(A48="","",-SUMIFS(Transactions!$J$6:$J$205,Transactions!$B$6:$B$205,A48,Transactions!$C$6:$C$205,"Buy"))</x:f>
      </x:c>
      <x:c r="J48" s="37" t="str">
        <x:f>IF(A48="","",SUMIFS(Transactions!$J$6:$J$205,Transactions!$B$6:$B$205,A48,Transactions!$C$6:$C$205,"Sell"))</x:f>
      </x:c>
      <x:c r="K48" s="37" t="str">
        <x:f>IF(A48="","",IFERROR(INDEX('Current prices'!$B$6:$B$55,MATCH(A48,'Current prices'!$A$6:$A$55,0)),""))</x:f>
      </x:c>
      <x:c r="L48" s="37" t="n">
        <x:f>IF(A48="",0,IF(G48=0,0,IF(K48="",0,G48*K48)))</x:f>
        <x:v>0</x:v>
      </x:c>
      <x:c r="M48" s="37" t="str">
        <x:f>IF(A48="","",IF(G48=0,J48-I48,IF(L48="","",L48+J48-I48)))</x:f>
      </x:c>
      <x:c r="N48" s="39" t="str">
        <x:f>IF(OR(A48="",I48=0,M48=""),"",M48/I48)</x:f>
      </x:c>
      <x:c r="O48" s="39" t="str">
        <x:f>IF(OR(A48="",L48="",SUM($L$6:$L$55)=0),"",L48/SUM($L$6:$L$55))</x:f>
      </x:c>
      <x:c r="P48" s="41" t="str">
        <x:f>IF(A48="","",IFERROR(INDEX('Current prices'!$C$6:$C$55,MATCH(A48,'Current prices'!$A$6:$A$55,0)),""))</x:f>
      </x:c>
      <x:c r="Q48" s="24" t="str">
        <x:f>IF(A48="","",IFERROR(INDEX('Current prices'!$D$6:$D$55,MATCH(A48,'Current prices'!$A$6:$A$55,0)),""))</x:f>
      </x:c>
      <x:c r="R48" s="24" t="str">
        <x:f>IF(OR(A48="",G48&lt;=0),"",RANK(L48,$L$6:$L$55,0)+COUNTIF($L$6:L48,L48)-1)</x:f>
      </x:c>
    </x:row>
    <x:row r="49" ht="16.5" customHeight="1">
      <x:c r="A49" s="32"/>
      <x:c r="B49" s="32"/>
      <x:c r="C49" s="34"/>
      <x:c r="D49" s="36"/>
      <x:c r="E49" s="26" t="str">
        <x:f>IF(A49="","",SUMIFS(Transactions!$D$6:$D$205,Transactions!$B$6:$B$205,A49,Transactions!$C$6:$C$205,"Buy"))</x:f>
      </x:c>
      <x:c r="F49" s="26" t="str">
        <x:f>IF(A49="","",SUMIFS(Transactions!$D$6:$D$205,Transactions!$B$6:$B$205,A49,Transactions!$C$6:$C$205,"Sell"))</x:f>
      </x:c>
      <x:c r="G49" s="26" t="str">
        <x:f>IF(A49="","",E49-F49)</x:f>
      </x:c>
      <x:c r="H49" s="38" t="str">
        <x:f>IF(OR(A49="",E49=0),"",I49/E49)</x:f>
      </x:c>
      <x:c r="I49" s="38" t="str">
        <x:f>IF(A49="","",-SUMIFS(Transactions!$J$6:$J$205,Transactions!$B$6:$B$205,A49,Transactions!$C$6:$C$205,"Buy"))</x:f>
      </x:c>
      <x:c r="J49" s="38" t="str">
        <x:f>IF(A49="","",SUMIFS(Transactions!$J$6:$J$205,Transactions!$B$6:$B$205,A49,Transactions!$C$6:$C$205,"Sell"))</x:f>
      </x:c>
      <x:c r="K49" s="38" t="str">
        <x:f>IF(A49="","",IFERROR(INDEX('Current prices'!$B$6:$B$55,MATCH(A49,'Current prices'!$A$6:$A$55,0)),""))</x:f>
      </x:c>
      <x:c r="L49" s="38" t="n">
        <x:f>IF(A49="",0,IF(G49=0,0,IF(K49="",0,G49*K49)))</x:f>
        <x:v>0</x:v>
      </x:c>
      <x:c r="M49" s="38" t="str">
        <x:f>IF(A49="","",IF(G49=0,J49-I49,IF(L49="","",L49+J49-I49)))</x:f>
      </x:c>
      <x:c r="N49" s="40" t="str">
        <x:f>IF(OR(A49="",I49=0,M49=""),"",M49/I49)</x:f>
      </x:c>
      <x:c r="O49" s="40" t="str">
        <x:f>IF(OR(A49="",L49="",SUM($L$6:$L$55)=0),"",L49/SUM($L$6:$L$55))</x:f>
      </x:c>
      <x:c r="P49" s="42" t="str">
        <x:f>IF(A49="","",IFERROR(INDEX('Current prices'!$C$6:$C$55,MATCH(A49,'Current prices'!$A$6:$A$55,0)),""))</x:f>
      </x:c>
      <x:c r="Q49" s="8" t="str">
        <x:f>IF(A49="","",IFERROR(INDEX('Current prices'!$D$6:$D$55,MATCH(A49,'Current prices'!$A$6:$A$55,0)),""))</x:f>
      </x:c>
      <x:c r="R49" s="8" t="str">
        <x:f>IF(OR(A49="",G49&lt;=0),"",RANK(L49,$L$6:$L$55,0)+COUNTIF($L$6:L49,L49)-1)</x:f>
      </x:c>
    </x:row>
    <x:row r="50" ht="16.5" customHeight="1">
      <x:c r="A50" s="31"/>
      <x:c r="B50" s="31"/>
      <x:c r="C50" s="33"/>
      <x:c r="D50" s="35"/>
      <x:c r="E50" s="25" t="str">
        <x:f>IF(A50="","",SUMIFS(Transactions!$D$6:$D$205,Transactions!$B$6:$B$205,A50,Transactions!$C$6:$C$205,"Buy"))</x:f>
      </x:c>
      <x:c r="F50" s="25" t="str">
        <x:f>IF(A50="","",SUMIFS(Transactions!$D$6:$D$205,Transactions!$B$6:$B$205,A50,Transactions!$C$6:$C$205,"Sell"))</x:f>
      </x:c>
      <x:c r="G50" s="25" t="str">
        <x:f>IF(A50="","",E50-F50)</x:f>
      </x:c>
      <x:c r="H50" s="37" t="str">
        <x:f>IF(OR(A50="",E50=0),"",I50/E50)</x:f>
      </x:c>
      <x:c r="I50" s="37" t="str">
        <x:f>IF(A50="","",-SUMIFS(Transactions!$J$6:$J$205,Transactions!$B$6:$B$205,A50,Transactions!$C$6:$C$205,"Buy"))</x:f>
      </x:c>
      <x:c r="J50" s="37" t="str">
        <x:f>IF(A50="","",SUMIFS(Transactions!$J$6:$J$205,Transactions!$B$6:$B$205,A50,Transactions!$C$6:$C$205,"Sell"))</x:f>
      </x:c>
      <x:c r="K50" s="37" t="str">
        <x:f>IF(A50="","",IFERROR(INDEX('Current prices'!$B$6:$B$55,MATCH(A50,'Current prices'!$A$6:$A$55,0)),""))</x:f>
      </x:c>
      <x:c r="L50" s="37" t="n">
        <x:f>IF(A50="",0,IF(G50=0,0,IF(K50="",0,G50*K50)))</x:f>
        <x:v>0</x:v>
      </x:c>
      <x:c r="M50" s="37" t="str">
        <x:f>IF(A50="","",IF(G50=0,J50-I50,IF(L50="","",L50+J50-I50)))</x:f>
      </x:c>
      <x:c r="N50" s="39" t="str">
        <x:f>IF(OR(A50="",I50=0,M50=""),"",M50/I50)</x:f>
      </x:c>
      <x:c r="O50" s="39" t="str">
        <x:f>IF(OR(A50="",L50="",SUM($L$6:$L$55)=0),"",L50/SUM($L$6:$L$55))</x:f>
      </x:c>
      <x:c r="P50" s="41" t="str">
        <x:f>IF(A50="","",IFERROR(INDEX('Current prices'!$C$6:$C$55,MATCH(A50,'Current prices'!$A$6:$A$55,0)),""))</x:f>
      </x:c>
      <x:c r="Q50" s="24" t="str">
        <x:f>IF(A50="","",IFERROR(INDEX('Current prices'!$D$6:$D$55,MATCH(A50,'Current prices'!$A$6:$A$55,0)),""))</x:f>
      </x:c>
      <x:c r="R50" s="24" t="str">
        <x:f>IF(OR(A50="",G50&lt;=0),"",RANK(L50,$L$6:$L$55,0)+COUNTIF($L$6:L50,L50)-1)</x:f>
      </x:c>
    </x:row>
    <x:row r="51" ht="16.5" customHeight="1">
      <x:c r="A51" s="32"/>
      <x:c r="B51" s="32"/>
      <x:c r="C51" s="34"/>
      <x:c r="D51" s="36"/>
      <x:c r="E51" s="26" t="str">
        <x:f>IF(A51="","",SUMIFS(Transactions!$D$6:$D$205,Transactions!$B$6:$B$205,A51,Transactions!$C$6:$C$205,"Buy"))</x:f>
      </x:c>
      <x:c r="F51" s="26" t="str">
        <x:f>IF(A51="","",SUMIFS(Transactions!$D$6:$D$205,Transactions!$B$6:$B$205,A51,Transactions!$C$6:$C$205,"Sell"))</x:f>
      </x:c>
      <x:c r="G51" s="26" t="str">
        <x:f>IF(A51="","",E51-F51)</x:f>
      </x:c>
      <x:c r="H51" s="38" t="str">
        <x:f>IF(OR(A51="",E51=0),"",I51/E51)</x:f>
      </x:c>
      <x:c r="I51" s="38" t="str">
        <x:f>IF(A51="","",-SUMIFS(Transactions!$J$6:$J$205,Transactions!$B$6:$B$205,A51,Transactions!$C$6:$C$205,"Buy"))</x:f>
      </x:c>
      <x:c r="J51" s="38" t="str">
        <x:f>IF(A51="","",SUMIFS(Transactions!$J$6:$J$205,Transactions!$B$6:$B$205,A51,Transactions!$C$6:$C$205,"Sell"))</x:f>
      </x:c>
      <x:c r="K51" s="38" t="str">
        <x:f>IF(A51="","",IFERROR(INDEX('Current prices'!$B$6:$B$55,MATCH(A51,'Current prices'!$A$6:$A$55,0)),""))</x:f>
      </x:c>
      <x:c r="L51" s="38" t="n">
        <x:f>IF(A51="",0,IF(G51=0,0,IF(K51="",0,G51*K51)))</x:f>
        <x:v>0</x:v>
      </x:c>
      <x:c r="M51" s="38" t="str">
        <x:f>IF(A51="","",IF(G51=0,J51-I51,IF(L51="","",L51+J51-I51)))</x:f>
      </x:c>
      <x:c r="N51" s="40" t="str">
        <x:f>IF(OR(A51="",I51=0,M51=""),"",M51/I51)</x:f>
      </x:c>
      <x:c r="O51" s="40" t="str">
        <x:f>IF(OR(A51="",L51="",SUM($L$6:$L$55)=0),"",L51/SUM($L$6:$L$55))</x:f>
      </x:c>
      <x:c r="P51" s="42" t="str">
        <x:f>IF(A51="","",IFERROR(INDEX('Current prices'!$C$6:$C$55,MATCH(A51,'Current prices'!$A$6:$A$55,0)),""))</x:f>
      </x:c>
      <x:c r="Q51" s="8" t="str">
        <x:f>IF(A51="","",IFERROR(INDEX('Current prices'!$D$6:$D$55,MATCH(A51,'Current prices'!$A$6:$A$55,0)),""))</x:f>
      </x:c>
      <x:c r="R51" s="8" t="str">
        <x:f>IF(OR(A51="",G51&lt;=0),"",RANK(L51,$L$6:$L$55,0)+COUNTIF($L$6:L51,L51)-1)</x:f>
      </x:c>
    </x:row>
    <x:row r="52" ht="16.5" customHeight="1">
      <x:c r="A52" s="31"/>
      <x:c r="B52" s="31"/>
      <x:c r="C52" s="33"/>
      <x:c r="D52" s="35"/>
      <x:c r="E52" s="25" t="str">
        <x:f>IF(A52="","",SUMIFS(Transactions!$D$6:$D$205,Transactions!$B$6:$B$205,A52,Transactions!$C$6:$C$205,"Buy"))</x:f>
      </x:c>
      <x:c r="F52" s="25" t="str">
        <x:f>IF(A52="","",SUMIFS(Transactions!$D$6:$D$205,Transactions!$B$6:$B$205,A52,Transactions!$C$6:$C$205,"Sell"))</x:f>
      </x:c>
      <x:c r="G52" s="25" t="str">
        <x:f>IF(A52="","",E52-F52)</x:f>
      </x:c>
      <x:c r="H52" s="37" t="str">
        <x:f>IF(OR(A52="",E52=0),"",I52/E52)</x:f>
      </x:c>
      <x:c r="I52" s="37" t="str">
        <x:f>IF(A52="","",-SUMIFS(Transactions!$J$6:$J$205,Transactions!$B$6:$B$205,A52,Transactions!$C$6:$C$205,"Buy"))</x:f>
      </x:c>
      <x:c r="J52" s="37" t="str">
        <x:f>IF(A52="","",SUMIFS(Transactions!$J$6:$J$205,Transactions!$B$6:$B$205,A52,Transactions!$C$6:$C$205,"Sell"))</x:f>
      </x:c>
      <x:c r="K52" s="37" t="str">
        <x:f>IF(A52="","",IFERROR(INDEX('Current prices'!$B$6:$B$55,MATCH(A52,'Current prices'!$A$6:$A$55,0)),""))</x:f>
      </x:c>
      <x:c r="L52" s="37" t="n">
        <x:f>IF(A52="",0,IF(G52=0,0,IF(K52="",0,G52*K52)))</x:f>
        <x:v>0</x:v>
      </x:c>
      <x:c r="M52" s="37" t="str">
        <x:f>IF(A52="","",IF(G52=0,J52-I52,IF(L52="","",L52+J52-I52)))</x:f>
      </x:c>
      <x:c r="N52" s="39" t="str">
        <x:f>IF(OR(A52="",I52=0,M52=""),"",M52/I52)</x:f>
      </x:c>
      <x:c r="O52" s="39" t="str">
        <x:f>IF(OR(A52="",L52="",SUM($L$6:$L$55)=0),"",L52/SUM($L$6:$L$55))</x:f>
      </x:c>
      <x:c r="P52" s="41" t="str">
        <x:f>IF(A52="","",IFERROR(INDEX('Current prices'!$C$6:$C$55,MATCH(A52,'Current prices'!$A$6:$A$55,0)),""))</x:f>
      </x:c>
      <x:c r="Q52" s="24" t="str">
        <x:f>IF(A52="","",IFERROR(INDEX('Current prices'!$D$6:$D$55,MATCH(A52,'Current prices'!$A$6:$A$55,0)),""))</x:f>
      </x:c>
      <x:c r="R52" s="24" t="str">
        <x:f>IF(OR(A52="",G52&lt;=0),"",RANK(L52,$L$6:$L$55,0)+COUNTIF($L$6:L52,L52)-1)</x:f>
      </x:c>
    </x:row>
    <x:row r="53" ht="16.5" customHeight="1">
      <x:c r="A53" s="32"/>
      <x:c r="B53" s="32"/>
      <x:c r="C53" s="34"/>
      <x:c r="D53" s="36"/>
      <x:c r="E53" s="26" t="str">
        <x:f>IF(A53="","",SUMIFS(Transactions!$D$6:$D$205,Transactions!$B$6:$B$205,A53,Transactions!$C$6:$C$205,"Buy"))</x:f>
      </x:c>
      <x:c r="F53" s="26" t="str">
        <x:f>IF(A53="","",SUMIFS(Transactions!$D$6:$D$205,Transactions!$B$6:$B$205,A53,Transactions!$C$6:$C$205,"Sell"))</x:f>
      </x:c>
      <x:c r="G53" s="26" t="str">
        <x:f>IF(A53="","",E53-F53)</x:f>
      </x:c>
      <x:c r="H53" s="38" t="str">
        <x:f>IF(OR(A53="",E53=0),"",I53/E53)</x:f>
      </x:c>
      <x:c r="I53" s="38" t="str">
        <x:f>IF(A53="","",-SUMIFS(Transactions!$J$6:$J$205,Transactions!$B$6:$B$205,A53,Transactions!$C$6:$C$205,"Buy"))</x:f>
      </x:c>
      <x:c r="J53" s="38" t="str">
        <x:f>IF(A53="","",SUMIFS(Transactions!$J$6:$J$205,Transactions!$B$6:$B$205,A53,Transactions!$C$6:$C$205,"Sell"))</x:f>
      </x:c>
      <x:c r="K53" s="38" t="str">
        <x:f>IF(A53="","",IFERROR(INDEX('Current prices'!$B$6:$B$55,MATCH(A53,'Current prices'!$A$6:$A$55,0)),""))</x:f>
      </x:c>
      <x:c r="L53" s="38" t="n">
        <x:f>IF(A53="",0,IF(G53=0,0,IF(K53="",0,G53*K53)))</x:f>
        <x:v>0</x:v>
      </x:c>
      <x:c r="M53" s="38" t="str">
        <x:f>IF(A53="","",IF(G53=0,J53-I53,IF(L53="","",L53+J53-I53)))</x:f>
      </x:c>
      <x:c r="N53" s="40" t="str">
        <x:f>IF(OR(A53="",I53=0,M53=""),"",M53/I53)</x:f>
      </x:c>
      <x:c r="O53" s="40" t="str">
        <x:f>IF(OR(A53="",L53="",SUM($L$6:$L$55)=0),"",L53/SUM($L$6:$L$55))</x:f>
      </x:c>
      <x:c r="P53" s="42" t="str">
        <x:f>IF(A53="","",IFERROR(INDEX('Current prices'!$C$6:$C$55,MATCH(A53,'Current prices'!$A$6:$A$55,0)),""))</x:f>
      </x:c>
      <x:c r="Q53" s="8" t="str">
        <x:f>IF(A53="","",IFERROR(INDEX('Current prices'!$D$6:$D$55,MATCH(A53,'Current prices'!$A$6:$A$55,0)),""))</x:f>
      </x:c>
      <x:c r="R53" s="8" t="str">
        <x:f>IF(OR(A53="",G53&lt;=0),"",RANK(L53,$L$6:$L$55,0)+COUNTIF($L$6:L53,L53)-1)</x:f>
      </x:c>
    </x:row>
    <x:row r="54" ht="16.5" customHeight="1">
      <x:c r="A54" s="31"/>
      <x:c r="B54" s="31"/>
      <x:c r="C54" s="33"/>
      <x:c r="D54" s="35"/>
      <x:c r="E54" s="25" t="str">
        <x:f>IF(A54="","",SUMIFS(Transactions!$D$6:$D$205,Transactions!$B$6:$B$205,A54,Transactions!$C$6:$C$205,"Buy"))</x:f>
      </x:c>
      <x:c r="F54" s="25" t="str">
        <x:f>IF(A54="","",SUMIFS(Transactions!$D$6:$D$205,Transactions!$B$6:$B$205,A54,Transactions!$C$6:$C$205,"Sell"))</x:f>
      </x:c>
      <x:c r="G54" s="25" t="str">
        <x:f>IF(A54="","",E54-F54)</x:f>
      </x:c>
      <x:c r="H54" s="37" t="str">
        <x:f>IF(OR(A54="",E54=0),"",I54/E54)</x:f>
      </x:c>
      <x:c r="I54" s="37" t="str">
        <x:f>IF(A54="","",-SUMIFS(Transactions!$J$6:$J$205,Transactions!$B$6:$B$205,A54,Transactions!$C$6:$C$205,"Buy"))</x:f>
      </x:c>
      <x:c r="J54" s="37" t="str">
        <x:f>IF(A54="","",SUMIFS(Transactions!$J$6:$J$205,Transactions!$B$6:$B$205,A54,Transactions!$C$6:$C$205,"Sell"))</x:f>
      </x:c>
      <x:c r="K54" s="37" t="str">
        <x:f>IF(A54="","",IFERROR(INDEX('Current prices'!$B$6:$B$55,MATCH(A54,'Current prices'!$A$6:$A$55,0)),""))</x:f>
      </x:c>
      <x:c r="L54" s="37" t="n">
        <x:f>IF(A54="",0,IF(G54=0,0,IF(K54="",0,G54*K54)))</x:f>
        <x:v>0</x:v>
      </x:c>
      <x:c r="M54" s="37" t="str">
        <x:f>IF(A54="","",IF(G54=0,J54-I54,IF(L54="","",L54+J54-I54)))</x:f>
      </x:c>
      <x:c r="N54" s="39" t="str">
        <x:f>IF(OR(A54="",I54=0,M54=""),"",M54/I54)</x:f>
      </x:c>
      <x:c r="O54" s="39" t="str">
        <x:f>IF(OR(A54="",L54="",SUM($L$6:$L$55)=0),"",L54/SUM($L$6:$L$55))</x:f>
      </x:c>
      <x:c r="P54" s="41" t="str">
        <x:f>IF(A54="","",IFERROR(INDEX('Current prices'!$C$6:$C$55,MATCH(A54,'Current prices'!$A$6:$A$55,0)),""))</x:f>
      </x:c>
      <x:c r="Q54" s="24" t="str">
        <x:f>IF(A54="","",IFERROR(INDEX('Current prices'!$D$6:$D$55,MATCH(A54,'Current prices'!$A$6:$A$55,0)),""))</x:f>
      </x:c>
      <x:c r="R54" s="24" t="str">
        <x:f>IF(OR(A54="",G54&lt;=0),"",RANK(L54,$L$6:$L$55,0)+COUNTIF($L$6:L54,L54)-1)</x:f>
      </x:c>
    </x:row>
    <x:row r="55" ht="16.5" customHeight="1">
      <x:c r="A55" s="32"/>
      <x:c r="B55" s="32"/>
      <x:c r="C55" s="34"/>
      <x:c r="D55" s="36"/>
      <x:c r="E55" s="26" t="str">
        <x:f>IF(A55="","",SUMIFS(Transactions!$D$6:$D$205,Transactions!$B$6:$B$205,A55,Transactions!$C$6:$C$205,"Buy"))</x:f>
      </x:c>
      <x:c r="F55" s="26" t="str">
        <x:f>IF(A55="","",SUMIFS(Transactions!$D$6:$D$205,Transactions!$B$6:$B$205,A55,Transactions!$C$6:$C$205,"Sell"))</x:f>
      </x:c>
      <x:c r="G55" s="26" t="str">
        <x:f>IF(A55="","",E55-F55)</x:f>
      </x:c>
      <x:c r="H55" s="38" t="str">
        <x:f>IF(OR(A55="",E55=0),"",I55/E55)</x:f>
      </x:c>
      <x:c r="I55" s="38" t="str">
        <x:f>IF(A55="","",-SUMIFS(Transactions!$J$6:$J$205,Transactions!$B$6:$B$205,A55,Transactions!$C$6:$C$205,"Buy"))</x:f>
      </x:c>
      <x:c r="J55" s="38" t="str">
        <x:f>IF(A55="","",SUMIFS(Transactions!$J$6:$J$205,Transactions!$B$6:$B$205,A55,Transactions!$C$6:$C$205,"Sell"))</x:f>
      </x:c>
      <x:c r="K55" s="38" t="str">
        <x:f>IF(A55="","",IFERROR(INDEX('Current prices'!$B$6:$B$55,MATCH(A55,'Current prices'!$A$6:$A$55,0)),""))</x:f>
      </x:c>
      <x:c r="L55" s="38" t="n">
        <x:f>IF(A55="",0,IF(G55=0,0,IF(K55="",0,G55*K55)))</x:f>
        <x:v>0</x:v>
      </x:c>
      <x:c r="M55" s="38" t="str">
        <x:f>IF(A55="","",IF(G55=0,J55-I55,IF(L55="","",L55+J55-I55)))</x:f>
      </x:c>
      <x:c r="N55" s="40" t="str">
        <x:f>IF(OR(A55="",I55=0,M55=""),"",M55/I55)</x:f>
      </x:c>
      <x:c r="O55" s="40" t="str">
        <x:f>IF(OR(A55="",L55="",SUM($L$6:$L$55)=0),"",L55/SUM($L$6:$L$55))</x:f>
      </x:c>
      <x:c r="P55" s="42" t="str">
        <x:f>IF(A55="","",IFERROR(INDEX('Current prices'!$C$6:$C$55,MATCH(A55,'Current prices'!$A$6:$A$55,0)),""))</x:f>
      </x:c>
      <x:c r="Q55" s="8" t="str">
        <x:f>IF(A55="","",IFERROR(INDEX('Current prices'!$D$6:$D$55,MATCH(A55,'Current prices'!$A$6:$A$55,0)),""))</x:f>
      </x:c>
      <x:c r="R55" s="8" t="str">
        <x:f>IF(OR(A55="",G55&lt;=0),"",RANK(L55,$L$6:$L$55,0)+COUNTIF($L$6:L55,L55)-1)</x:f>
      </x:c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  <x:c r="L56" s="8"/>
      <x:c r="M56" s="8"/>
      <x:c r="N56" s="8"/>
      <x:c r="O56" s="8"/>
      <x:c r="P56" s="8"/>
      <x:c r="Q56" s="8"/>
      <x:c r="R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  <x:c r="L57" s="8"/>
      <x:c r="M57" s="8"/>
      <x:c r="N57" s="8"/>
      <x:c r="O57" s="8"/>
      <x:c r="P57" s="8"/>
      <x:c r="Q57" s="8"/>
      <x:c r="R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  <x:c r="L58" s="8"/>
      <x:c r="M58" s="8"/>
      <x:c r="N58" s="8"/>
      <x:c r="O58" s="8"/>
      <x:c r="P58" s="8"/>
      <x:c r="Q58" s="8"/>
      <x:c r="R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  <x:c r="L59" s="8"/>
      <x:c r="M59" s="8"/>
      <x:c r="N59" s="8"/>
      <x:c r="O59" s="8"/>
      <x:c r="P59" s="8"/>
      <x:c r="Q59" s="8"/>
      <x:c r="R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  <x:c r="L60" s="8"/>
      <x:c r="M60" s="8"/>
      <x:c r="N60" s="8"/>
      <x:c r="O60" s="8"/>
      <x:c r="P60" s="8"/>
      <x:c r="Q60" s="8"/>
      <x:c r="R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  <x:c r="L61" s="8"/>
      <x:c r="M61" s="8"/>
      <x:c r="N61" s="8"/>
      <x:c r="O61" s="8"/>
      <x:c r="P61" s="8"/>
      <x:c r="Q61" s="8"/>
      <x:c r="R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  <x:c r="L62" s="8"/>
      <x:c r="M62" s="8"/>
      <x:c r="N62" s="8"/>
      <x:c r="O62" s="8"/>
      <x:c r="P62" s="8"/>
      <x:c r="Q62" s="8"/>
      <x:c r="R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  <x:c r="L63" s="8"/>
      <x:c r="M63" s="8"/>
      <x:c r="N63" s="8"/>
      <x:c r="O63" s="8"/>
      <x:c r="P63" s="8"/>
      <x:c r="Q63" s="8"/>
      <x:c r="R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  <x:c r="L64" s="8"/>
      <x:c r="M64" s="8"/>
      <x:c r="N64" s="8"/>
      <x:c r="O64" s="8"/>
      <x:c r="P64" s="8"/>
      <x:c r="Q64" s="8"/>
      <x:c r="R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  <x:c r="L65" s="8"/>
      <x:c r="M65" s="8"/>
      <x:c r="N65" s="8"/>
      <x:c r="O65" s="8"/>
      <x:c r="P65" s="8"/>
      <x:c r="Q65" s="8"/>
      <x:c r="R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  <x:c r="L66" s="8"/>
      <x:c r="M66" s="8"/>
      <x:c r="N66" s="8"/>
      <x:c r="O66" s="8"/>
      <x:c r="P66" s="8"/>
      <x:c r="Q66" s="8"/>
      <x:c r="R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  <x:c r="L67" s="8"/>
      <x:c r="M67" s="8"/>
      <x:c r="N67" s="8"/>
      <x:c r="O67" s="8"/>
      <x:c r="P67" s="8"/>
      <x:c r="Q67" s="8"/>
      <x:c r="R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  <x:c r="L68" s="8"/>
      <x:c r="M68" s="8"/>
      <x:c r="N68" s="8"/>
      <x:c r="O68" s="8"/>
      <x:c r="P68" s="8"/>
      <x:c r="Q68" s="8"/>
      <x:c r="R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  <x:c r="L69" s="8"/>
      <x:c r="M69" s="8"/>
      <x:c r="N69" s="8"/>
      <x:c r="O69" s="8"/>
      <x:c r="P69" s="8"/>
      <x:c r="Q69" s="8"/>
      <x:c r="R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  <x:c r="L70" s="8"/>
      <x:c r="M70" s="8"/>
      <x:c r="N70" s="8"/>
      <x:c r="O70" s="8"/>
      <x:c r="P70" s="8"/>
      <x:c r="Q70" s="8"/>
      <x:c r="R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  <x:c r="L71" s="8"/>
      <x:c r="M71" s="8"/>
      <x:c r="N71" s="8"/>
      <x:c r="O71" s="8"/>
      <x:c r="P71" s="8"/>
      <x:c r="Q71" s="8"/>
      <x:c r="R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  <x:c r="L72" s="8"/>
      <x:c r="M72" s="8"/>
      <x:c r="N72" s="8"/>
      <x:c r="O72" s="8"/>
      <x:c r="P72" s="8"/>
      <x:c r="Q72" s="8"/>
      <x:c r="R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  <x:c r="L73" s="8"/>
      <x:c r="M73" s="8"/>
      <x:c r="N73" s="8"/>
      <x:c r="O73" s="8"/>
      <x:c r="P73" s="8"/>
      <x:c r="Q73" s="8"/>
      <x:c r="R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  <x:c r="L74" s="8"/>
      <x:c r="M74" s="8"/>
      <x:c r="N74" s="8"/>
      <x:c r="O74" s="8"/>
      <x:c r="P74" s="8"/>
      <x:c r="Q74" s="8"/>
      <x:c r="R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  <x:c r="L75" s="8"/>
      <x:c r="M75" s="8"/>
      <x:c r="N75" s="8"/>
      <x:c r="O75" s="8"/>
      <x:c r="P75" s="8"/>
      <x:c r="Q75" s="8"/>
      <x:c r="R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  <x:c r="L76" s="8"/>
      <x:c r="M76" s="8"/>
      <x:c r="N76" s="8"/>
      <x:c r="O76" s="8"/>
      <x:c r="P76" s="8"/>
      <x:c r="Q76" s="8"/>
      <x:c r="R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  <x:c r="L77" s="8"/>
      <x:c r="M77" s="8"/>
      <x:c r="N77" s="8"/>
      <x:c r="O77" s="8"/>
      <x:c r="P77" s="8"/>
      <x:c r="Q77" s="8"/>
      <x:c r="R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  <x:c r="L78" s="8"/>
      <x:c r="M78" s="8"/>
      <x:c r="N78" s="8"/>
      <x:c r="O78" s="8"/>
      <x:c r="P78" s="8"/>
      <x:c r="Q78" s="8"/>
      <x:c r="R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  <x:c r="L79" s="8"/>
      <x:c r="M79" s="8"/>
      <x:c r="N79" s="8"/>
      <x:c r="O79" s="8"/>
      <x:c r="P79" s="8"/>
      <x:c r="Q79" s="8"/>
      <x:c r="R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  <x:c r="L80" s="8"/>
      <x:c r="M80" s="8"/>
      <x:c r="N80" s="8"/>
      <x:c r="O80" s="8"/>
      <x:c r="P80" s="8"/>
      <x:c r="Q80" s="8"/>
      <x:c r="R80" s="8"/>
    </x:row>
  </x:sheetData>
  <x:conditionalFormatting sqref="G6:G55">
    <x:cfRule type="cellIs" dxfId="1" priority="1" operator="lessThan">
      <x:formula>0</x:formula>
    </x:cfRule>
  </x:conditionalFormatting>
  <x:conditionalFormatting sqref="M6:N55">
    <x:cfRule type="cellIs" dxfId="2" priority="2" operator="greaterThan">
      <x:formula>0</x:formula>
    </x:cfRule>
    <x:cfRule type="cellIs" dxfId="3" priority="3" operator="lessThan">
      <x:formula>0</x:formula>
    </x:cfRule>
  </x:conditionalFormatting>
  <x:conditionalFormatting sqref="O6:O55">
    <x:cfRule type="dataBar" priority="4">
      <x:dataBar>
        <x:cfvo type="min"/>
        <x:cfvo type="max"/>
        <x:color rgb="FF64748B"/>
      </x:dataBar>
      <x:extLst>
        <x:ext xmlns:x14="http://schemas.microsoft.com/office/spreadsheetml/2009/9/main" uri="{B025F937-C7B1-47D3-B67F-A62EFF666E3E}">
          <x14:id>{E124526F-8A15-C919-D579-5C5293F26DD5}</x14:id>
        </x:ext>
      </x:extLst>
    </x:cfRule>
  </x:conditionalFormatting>
  <x:dataValidations count="1">
    <x:dataValidation type="list" sqref="B6:B55">
      <x:formula1>"Weapon,Knife,Gloves,Case,Sticker,Agent,Other"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b2eef066cf1412d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E124526F-8A15-C919-D579-5C5293F26DD5}">
            <x14:dataBar gradient="0">
              <x14:cfvo type="min"/>
              <x14:cfvo type="max"/>
              <x14:fillColor rgb="FF64748B"/>
            </x14:dataBar>
          </x14:cfRule>
          <xm:sqref>O6:O55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Pr>
    <x:tabColor rgb="FF64748B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2.779999732971191" hidden="0" customWidth="1"/>
    <x:col min="2" max="2" width="33.88999938964844" hidden="0" customWidth="1"/>
    <x:col min="3" max="3" width="7.78000020980835" hidden="0" customWidth="1"/>
    <x:col min="4" max="4" width="6.670000076293945" hidden="0" customWidth="1"/>
    <x:col min="5" max="5" width="10.670000076293945" hidden="0" customWidth="1"/>
    <x:col min="6" max="6" width="11.329999923706055" hidden="0" customWidth="1"/>
    <x:col min="7" max="7" width="12.4399995803833" hidden="0" customWidth="1"/>
    <x:col min="8" max="8" width="13.890000343322754" hidden="0" customWidth="1"/>
    <x:col min="9" max="9" width="11.5600004196167" hidden="0" customWidth="1"/>
    <x:col min="10" max="10" width="11.5600004196167" hidden="0" customWidth="1"/>
    <x:col min="11" max="11" width="18.889999389648438" hidden="0" customWidth="1"/>
  </x:cols>
  <x:sheetData>
    <x:row r="1">
      <x:c r="A1" s="5" t="str">
        <x:v>Transactions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>
      <x:c r="A2" s="7" t="str">
        <x:v>Record every buy and sell. Enter fees in the same currency as the unit price.</x:v>
      </x:c>
      <x:c r="B2" s="7"/>
      <x:c r="C2" s="7"/>
      <x:c r="D2" s="7"/>
      <x:c r="E2" s="7"/>
      <x:c r="F2" s="7"/>
      <x:c r="G2" s="7"/>
      <x:c r="H2" s="7"/>
      <x:c r="I2" s="7"/>
      <x:c r="J2" s="7"/>
      <x:c r="K2" s="7"/>
    </x:row>
    <x:row r="3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>
      <x:c r="A4" s="8"/>
      <x:c r="B4" s="8"/>
      <x:c r="C4" s="8"/>
      <x:c r="D4" s="8"/>
      <x:c r="E4" s="8"/>
      <x:c r="F4" s="8"/>
      <x:c r="G4" s="8"/>
      <x:c r="H4" s="8"/>
      <x:c r="I4" s="8"/>
      <x:c r="J4" s="8"/>
      <x:c r="K4" s="8"/>
    </x:row>
    <x:row r="5" ht="27" customHeight="1">
      <x:c r="A5" s="21" t="str">
        <x:v>Date</x:v>
      </x:c>
      <x:c r="B5" s="22" t="str">
        <x:v>Item</x:v>
      </x:c>
      <x:c r="C5" s="22" t="str">
        <x:v>Type</x:v>
      </x:c>
      <x:c r="D5" s="22" t="str">
        <x:v>Qty</x:v>
      </x:c>
      <x:c r="E5" s="22" t="str">
        <x:v>Unit price</x:v>
      </x:c>
      <x:c r="F5" s="22" t="str">
        <x:v>Fees</x:v>
      </x:c>
      <x:c r="G5" s="22" t="str">
        <x:v>Marketplace</x:v>
      </x:c>
      <x:c r="H5" s="22" t="str">
        <x:v>Order / trade ID</x:v>
      </x:c>
      <x:c r="I5" s="22" t="str">
        <x:v>Gross amount</x:v>
      </x:c>
      <x:c r="J5" s="22" t="str">
        <x:v>Net cash flow</x:v>
      </x:c>
      <x:c r="K5" s="23" t="str">
        <x:v>Notes</x:v>
      </x:c>
    </x:row>
    <x:row r="6" ht="16.5" customHeight="1">
      <x:c r="A6" s="84" t="n">
        <x:v>46037.5</x:v>
      </x:c>
      <x:c r="B6" s="61" t="str">
        <x:v>AK-47 | Redline (Field-Tested)</x:v>
      </x:c>
      <x:c r="C6" s="88" t="str">
        <x:v>Buy</x:v>
      </x:c>
      <x:c r="D6" s="89" t="n">
        <x:v>1</x:v>
      </x:c>
      <x:c r="E6" s="90" t="n">
        <x:v>25</x:v>
      </x:c>
      <x:c r="F6" s="90" t="n">
        <x:v>1.25</x:v>
      </x:c>
      <x:c r="G6" s="88" t="str">
        <x:v>CSFloat</x:v>
      </x:c>
      <x:c r="H6" s="61" t="str">
        <x:v>Example buy</x:v>
      </x:c>
      <x:c r="I6" s="64" t="n">
        <x:f>IF(OR(B6="",C6="",D6="",E6=""),"",D6*E6)</x:f>
        <x:v>25</x:v>
      </x:c>
      <x:c r="J6" s="64" t="n">
        <x:f>IF(I6="","",IF(C6="Buy",-(I6+IF(F6="",0,F6)),I6-IF(F6="",0,F6)))</x:f>
        <x:v>-26.25</x:v>
      </x:c>
      <x:c r="K6" s="65"/>
    </x:row>
    <x:row r="7" ht="16.5" customHeight="1">
      <x:c r="A7" s="85" t="n">
        <x:v>46089.5</x:v>
      </x:c>
      <x:c r="B7" s="67" t="str">
        <x:v>M4A1-S | Decimator (Minimal Wear)</x:v>
      </x:c>
      <x:c r="C7" s="91" t="str">
        <x:v>Buy</x:v>
      </x:c>
      <x:c r="D7" s="92" t="n">
        <x:v>2</x:v>
      </x:c>
      <x:c r="E7" s="93" t="n">
        <x:v>14.5</x:v>
      </x:c>
      <x:c r="F7" s="93" t="n">
        <x:v>1.45</x:v>
      </x:c>
      <x:c r="G7" s="91" t="str">
        <x:v>Steam</x:v>
      </x:c>
      <x:c r="H7" s="67" t="str">
        <x:v>Example buy</x:v>
      </x:c>
      <x:c r="I7" s="70" t="n">
        <x:f>IF(OR(B7="",C7="",D7="",E7=""),"",D7*E7)</x:f>
        <x:v>29</x:v>
      </x:c>
      <x:c r="J7" s="70" t="n">
        <x:f>IF(I7="","",IF(C7="Buy",-(I7+IF(F7="",0,F7)),I7-IF(F7="",0,F7)))</x:f>
        <x:v>-30.45</x:v>
      </x:c>
      <x:c r="K7" s="71"/>
    </x:row>
    <x:row r="8" ht="16.5" customHeight="1">
      <x:c r="A8" s="84" t="n">
        <x:v>46163.5</x:v>
      </x:c>
      <x:c r="B8" s="61" t="str">
        <x:v>USP-S | Cortex (Factory New)</x:v>
      </x:c>
      <x:c r="C8" s="88" t="str">
        <x:v>Buy</x:v>
      </x:c>
      <x:c r="D8" s="89" t="n">
        <x:v>2</x:v>
      </x:c>
      <x:c r="E8" s="90" t="n">
        <x:v>9.75</x:v>
      </x:c>
      <x:c r="F8" s="90" t="n">
        <x:v>0.98</x:v>
      </x:c>
      <x:c r="G8" s="88" t="str">
        <x:v>Skinport</x:v>
      </x:c>
      <x:c r="H8" s="61" t="str">
        <x:v>Example buy</x:v>
      </x:c>
      <x:c r="I8" s="64" t="n">
        <x:f>IF(OR(B8="",C8="",D8="",E8=""),"",D8*E8)</x:f>
        <x:v>19.5</x:v>
      </x:c>
      <x:c r="J8" s="64" t="n">
        <x:f>IF(I8="","",IF(C8="Buy",-(I8+IF(F8="",0,F8)),I8-IF(F8="",0,F8)))</x:f>
        <x:v>-20.48</x:v>
      </x:c>
      <x:c r="K8" s="65"/>
    </x:row>
    <x:row r="9" ht="16.5" customHeight="1">
      <x:c r="A9" s="85" t="n">
        <x:v>46215.5</x:v>
      </x:c>
      <x:c r="B9" s="67" t="str">
        <x:v>USP-S | Cortex (Factory New)</x:v>
      </x:c>
      <x:c r="C9" s="91" t="str">
        <x:v>Sell</x:v>
      </x:c>
      <x:c r="D9" s="92" t="n">
        <x:v>1</x:v>
      </x:c>
      <x:c r="E9" s="93" t="n">
        <x:v>12</x:v>
      </x:c>
      <x:c r="F9" s="93" t="n">
        <x:v>0.6</x:v>
      </x:c>
      <x:c r="G9" s="91" t="str">
        <x:v>Skinport</x:v>
      </x:c>
      <x:c r="H9" s="67" t="str">
        <x:v>Example sale</x:v>
      </x:c>
      <x:c r="I9" s="70" t="n">
        <x:f>IF(OR(B9="",C9="",D9="",E9=""),"",D9*E9)</x:f>
        <x:v>12</x:v>
      </x:c>
      <x:c r="J9" s="70" t="n">
        <x:f>IF(I9="","",IF(C9="Buy",-(I9+IF(F9="",0,F9)),I9-IF(F9="",0,F9)))</x:f>
        <x:v>11.4</x:v>
      </x:c>
      <x:c r="K9" s="71" t="str">
        <x:v>Partial sale</x:v>
      </x:c>
    </x:row>
    <x:row r="10" ht="16.5" customHeight="1">
      <x:c r="A10" s="84"/>
      <x:c r="B10" s="61"/>
      <x:c r="C10" s="88"/>
      <x:c r="D10" s="89"/>
      <x:c r="E10" s="90"/>
      <x:c r="F10" s="90"/>
      <x:c r="G10" s="88"/>
      <x:c r="H10" s="61"/>
      <x:c r="I10" s="64" t="str">
        <x:f>IF(OR(B10="",C10="",D10="",E10=""),"",D10*E10)</x:f>
      </x:c>
      <x:c r="J10" s="64" t="str">
        <x:f>IF(I10="","",IF(C10="Buy",-(I10+IF(F10="",0,F10)),I10-IF(F10="",0,F10)))</x:f>
      </x:c>
      <x:c r="K10" s="65"/>
    </x:row>
    <x:row r="11" ht="16.5" customHeight="1">
      <x:c r="A11" s="85"/>
      <x:c r="B11" s="67"/>
      <x:c r="C11" s="91"/>
      <x:c r="D11" s="92"/>
      <x:c r="E11" s="93"/>
      <x:c r="F11" s="93"/>
      <x:c r="G11" s="91"/>
      <x:c r="H11" s="67"/>
      <x:c r="I11" s="70" t="str">
        <x:f>IF(OR(B11="",C11="",D11="",E11=""),"",D11*E11)</x:f>
      </x:c>
      <x:c r="J11" s="70" t="str">
        <x:f>IF(I11="","",IF(C11="Buy",-(I11+IF(F11="",0,F11)),I11-IF(F11="",0,F11)))</x:f>
      </x:c>
      <x:c r="K11" s="71"/>
    </x:row>
    <x:row r="12" ht="16.5" customHeight="1">
      <x:c r="A12" s="84"/>
      <x:c r="B12" s="61"/>
      <x:c r="C12" s="88"/>
      <x:c r="D12" s="89"/>
      <x:c r="E12" s="90"/>
      <x:c r="F12" s="90"/>
      <x:c r="G12" s="88"/>
      <x:c r="H12" s="61"/>
      <x:c r="I12" s="64" t="str">
        <x:f>IF(OR(B12="",C12="",D12="",E12=""),"",D12*E12)</x:f>
      </x:c>
      <x:c r="J12" s="64" t="str">
        <x:f>IF(I12="","",IF(C12="Buy",-(I12+IF(F12="",0,F12)),I12-IF(F12="",0,F12)))</x:f>
      </x:c>
      <x:c r="K12" s="65"/>
    </x:row>
    <x:row r="13" ht="16.5" customHeight="1">
      <x:c r="A13" s="85"/>
      <x:c r="B13" s="67"/>
      <x:c r="C13" s="91"/>
      <x:c r="D13" s="92"/>
      <x:c r="E13" s="93"/>
      <x:c r="F13" s="93"/>
      <x:c r="G13" s="91"/>
      <x:c r="H13" s="67"/>
      <x:c r="I13" s="70" t="str">
        <x:f>IF(OR(B13="",C13="",D13="",E13=""),"",D13*E13)</x:f>
      </x:c>
      <x:c r="J13" s="70" t="str">
        <x:f>IF(I13="","",IF(C13="Buy",-(I13+IF(F13="",0,F13)),I13-IF(F13="",0,F13)))</x:f>
      </x:c>
      <x:c r="K13" s="71"/>
    </x:row>
    <x:row r="14" ht="16.5" customHeight="1">
      <x:c r="A14" s="84"/>
      <x:c r="B14" s="61"/>
      <x:c r="C14" s="88"/>
      <x:c r="D14" s="89"/>
      <x:c r="E14" s="90"/>
      <x:c r="F14" s="90"/>
      <x:c r="G14" s="88"/>
      <x:c r="H14" s="61"/>
      <x:c r="I14" s="64" t="str">
        <x:f>IF(OR(B14="",C14="",D14="",E14=""),"",D14*E14)</x:f>
      </x:c>
      <x:c r="J14" s="64" t="str">
        <x:f>IF(I14="","",IF(C14="Buy",-(I14+IF(F14="",0,F14)),I14-IF(F14="",0,F14)))</x:f>
      </x:c>
      <x:c r="K14" s="65"/>
    </x:row>
    <x:row r="15" ht="16.5" customHeight="1">
      <x:c r="A15" s="85"/>
      <x:c r="B15" s="67"/>
      <x:c r="C15" s="91"/>
      <x:c r="D15" s="92"/>
      <x:c r="E15" s="93"/>
      <x:c r="F15" s="93"/>
      <x:c r="G15" s="91"/>
      <x:c r="H15" s="67"/>
      <x:c r="I15" s="70" t="str">
        <x:f>IF(OR(B15="",C15="",D15="",E15=""),"",D15*E15)</x:f>
      </x:c>
      <x:c r="J15" s="70" t="str">
        <x:f>IF(I15="","",IF(C15="Buy",-(I15+IF(F15="",0,F15)),I15-IF(F15="",0,F15)))</x:f>
      </x:c>
      <x:c r="K15" s="71"/>
    </x:row>
    <x:row r="16" ht="16.5" customHeight="1">
      <x:c r="A16" s="84"/>
      <x:c r="B16" s="61"/>
      <x:c r="C16" s="88"/>
      <x:c r="D16" s="89"/>
      <x:c r="E16" s="90"/>
      <x:c r="F16" s="90"/>
      <x:c r="G16" s="88"/>
      <x:c r="H16" s="61"/>
      <x:c r="I16" s="64" t="str">
        <x:f>IF(OR(B16="",C16="",D16="",E16=""),"",D16*E16)</x:f>
      </x:c>
      <x:c r="J16" s="64" t="str">
        <x:f>IF(I16="","",IF(C16="Buy",-(I16+IF(F16="",0,F16)),I16-IF(F16="",0,F16)))</x:f>
      </x:c>
      <x:c r="K16" s="65"/>
    </x:row>
    <x:row r="17" ht="16.5" customHeight="1">
      <x:c r="A17" s="85"/>
      <x:c r="B17" s="67"/>
      <x:c r="C17" s="91"/>
      <x:c r="D17" s="92"/>
      <x:c r="E17" s="93"/>
      <x:c r="F17" s="93"/>
      <x:c r="G17" s="91"/>
      <x:c r="H17" s="67"/>
      <x:c r="I17" s="70" t="str">
        <x:f>IF(OR(B17="",C17="",D17="",E17=""),"",D17*E17)</x:f>
      </x:c>
      <x:c r="J17" s="70" t="str">
        <x:f>IF(I17="","",IF(C17="Buy",-(I17+IF(F17="",0,F17)),I17-IF(F17="",0,F17)))</x:f>
      </x:c>
      <x:c r="K17" s="71"/>
    </x:row>
    <x:row r="18" ht="16.5" customHeight="1">
      <x:c r="A18" s="84"/>
      <x:c r="B18" s="61"/>
      <x:c r="C18" s="88"/>
      <x:c r="D18" s="89"/>
      <x:c r="E18" s="90"/>
      <x:c r="F18" s="90"/>
      <x:c r="G18" s="88"/>
      <x:c r="H18" s="61"/>
      <x:c r="I18" s="64" t="str">
        <x:f>IF(OR(B18="",C18="",D18="",E18=""),"",D18*E18)</x:f>
      </x:c>
      <x:c r="J18" s="64" t="str">
        <x:f>IF(I18="","",IF(C18="Buy",-(I18+IF(F18="",0,F18)),I18-IF(F18="",0,F18)))</x:f>
      </x:c>
      <x:c r="K18" s="65"/>
    </x:row>
    <x:row r="19" ht="16.5" customHeight="1">
      <x:c r="A19" s="85"/>
      <x:c r="B19" s="67"/>
      <x:c r="C19" s="91"/>
      <x:c r="D19" s="92"/>
      <x:c r="E19" s="93"/>
      <x:c r="F19" s="93"/>
      <x:c r="G19" s="91"/>
      <x:c r="H19" s="67"/>
      <x:c r="I19" s="70" t="str">
        <x:f>IF(OR(B19="",C19="",D19="",E19=""),"",D19*E19)</x:f>
      </x:c>
      <x:c r="J19" s="70" t="str">
        <x:f>IF(I19="","",IF(C19="Buy",-(I19+IF(F19="",0,F19)),I19-IF(F19="",0,F19)))</x:f>
      </x:c>
      <x:c r="K19" s="71"/>
    </x:row>
    <x:row r="20" ht="16.5" customHeight="1">
      <x:c r="A20" s="84"/>
      <x:c r="B20" s="61"/>
      <x:c r="C20" s="88"/>
      <x:c r="D20" s="89"/>
      <x:c r="E20" s="90"/>
      <x:c r="F20" s="90"/>
      <x:c r="G20" s="88"/>
      <x:c r="H20" s="61"/>
      <x:c r="I20" s="64" t="str">
        <x:f>IF(OR(B20="",C20="",D20="",E20=""),"",D20*E20)</x:f>
      </x:c>
      <x:c r="J20" s="64" t="str">
        <x:f>IF(I20="","",IF(C20="Buy",-(I20+IF(F20="",0,F20)),I20-IF(F20="",0,F20)))</x:f>
      </x:c>
      <x:c r="K20" s="65"/>
    </x:row>
    <x:row r="21" ht="16.5" customHeight="1">
      <x:c r="A21" s="85"/>
      <x:c r="B21" s="67"/>
      <x:c r="C21" s="91"/>
      <x:c r="D21" s="92"/>
      <x:c r="E21" s="93"/>
      <x:c r="F21" s="93"/>
      <x:c r="G21" s="91"/>
      <x:c r="H21" s="67"/>
      <x:c r="I21" s="70" t="str">
        <x:f>IF(OR(B21="",C21="",D21="",E21=""),"",D21*E21)</x:f>
      </x:c>
      <x:c r="J21" s="70" t="str">
        <x:f>IF(I21="","",IF(C21="Buy",-(I21+IF(F21="",0,F21)),I21-IF(F21="",0,F21)))</x:f>
      </x:c>
      <x:c r="K21" s="71"/>
    </x:row>
    <x:row r="22" ht="16.5" customHeight="1">
      <x:c r="A22" s="84"/>
      <x:c r="B22" s="61"/>
      <x:c r="C22" s="88"/>
      <x:c r="D22" s="89"/>
      <x:c r="E22" s="90"/>
      <x:c r="F22" s="90"/>
      <x:c r="G22" s="88"/>
      <x:c r="H22" s="61"/>
      <x:c r="I22" s="64" t="str">
        <x:f>IF(OR(B22="",C22="",D22="",E22=""),"",D22*E22)</x:f>
      </x:c>
      <x:c r="J22" s="64" t="str">
        <x:f>IF(I22="","",IF(C22="Buy",-(I22+IF(F22="",0,F22)),I22-IF(F22="",0,F22)))</x:f>
      </x:c>
      <x:c r="K22" s="65"/>
    </x:row>
    <x:row r="23" ht="16.5" customHeight="1">
      <x:c r="A23" s="85"/>
      <x:c r="B23" s="67"/>
      <x:c r="C23" s="91"/>
      <x:c r="D23" s="92"/>
      <x:c r="E23" s="93"/>
      <x:c r="F23" s="93"/>
      <x:c r="G23" s="91"/>
      <x:c r="H23" s="67"/>
      <x:c r="I23" s="70" t="str">
        <x:f>IF(OR(B23="",C23="",D23="",E23=""),"",D23*E23)</x:f>
      </x:c>
      <x:c r="J23" s="70" t="str">
        <x:f>IF(I23="","",IF(C23="Buy",-(I23+IF(F23="",0,F23)),I23-IF(F23="",0,F23)))</x:f>
      </x:c>
      <x:c r="K23" s="71"/>
    </x:row>
    <x:row r="24" ht="16.5" customHeight="1">
      <x:c r="A24" s="84"/>
      <x:c r="B24" s="61"/>
      <x:c r="C24" s="88"/>
      <x:c r="D24" s="89"/>
      <x:c r="E24" s="90"/>
      <x:c r="F24" s="90"/>
      <x:c r="G24" s="88"/>
      <x:c r="H24" s="61"/>
      <x:c r="I24" s="64" t="str">
        <x:f>IF(OR(B24="",C24="",D24="",E24=""),"",D24*E24)</x:f>
      </x:c>
      <x:c r="J24" s="64" t="str">
        <x:f>IF(I24="","",IF(C24="Buy",-(I24+IF(F24="",0,F24)),I24-IF(F24="",0,F24)))</x:f>
      </x:c>
      <x:c r="K24" s="65"/>
    </x:row>
    <x:row r="25" ht="16.5" customHeight="1">
      <x:c r="A25" s="85"/>
      <x:c r="B25" s="67"/>
      <x:c r="C25" s="91"/>
      <x:c r="D25" s="92"/>
      <x:c r="E25" s="93"/>
      <x:c r="F25" s="93"/>
      <x:c r="G25" s="91"/>
      <x:c r="H25" s="67"/>
      <x:c r="I25" s="70" t="str">
        <x:f>IF(OR(B25="",C25="",D25="",E25=""),"",D25*E25)</x:f>
      </x:c>
      <x:c r="J25" s="70" t="str">
        <x:f>IF(I25="","",IF(C25="Buy",-(I25+IF(F25="",0,F25)),I25-IF(F25="",0,F25)))</x:f>
      </x:c>
      <x:c r="K25" s="71"/>
    </x:row>
    <x:row r="26" ht="16.5" customHeight="1">
      <x:c r="A26" s="84"/>
      <x:c r="B26" s="61"/>
      <x:c r="C26" s="88"/>
      <x:c r="D26" s="89"/>
      <x:c r="E26" s="90"/>
      <x:c r="F26" s="90"/>
      <x:c r="G26" s="88"/>
      <x:c r="H26" s="61"/>
      <x:c r="I26" s="64" t="str">
        <x:f>IF(OR(B26="",C26="",D26="",E26=""),"",D26*E26)</x:f>
      </x:c>
      <x:c r="J26" s="64" t="str">
        <x:f>IF(I26="","",IF(C26="Buy",-(I26+IF(F26="",0,F26)),I26-IF(F26="",0,F26)))</x:f>
      </x:c>
      <x:c r="K26" s="65"/>
    </x:row>
    <x:row r="27" ht="16.5" customHeight="1">
      <x:c r="A27" s="85"/>
      <x:c r="B27" s="67"/>
      <x:c r="C27" s="91"/>
      <x:c r="D27" s="92"/>
      <x:c r="E27" s="93"/>
      <x:c r="F27" s="93"/>
      <x:c r="G27" s="91"/>
      <x:c r="H27" s="67"/>
      <x:c r="I27" s="70" t="str">
        <x:f>IF(OR(B27="",C27="",D27="",E27=""),"",D27*E27)</x:f>
      </x:c>
      <x:c r="J27" s="70" t="str">
        <x:f>IF(I27="","",IF(C27="Buy",-(I27+IF(F27="",0,F27)),I27-IF(F27="",0,F27)))</x:f>
      </x:c>
      <x:c r="K27" s="71"/>
    </x:row>
    <x:row r="28" ht="16.5" customHeight="1">
      <x:c r="A28" s="84"/>
      <x:c r="B28" s="61"/>
      <x:c r="C28" s="88"/>
      <x:c r="D28" s="89"/>
      <x:c r="E28" s="90"/>
      <x:c r="F28" s="90"/>
      <x:c r="G28" s="88"/>
      <x:c r="H28" s="61"/>
      <x:c r="I28" s="64" t="str">
        <x:f>IF(OR(B28="",C28="",D28="",E28=""),"",D28*E28)</x:f>
      </x:c>
      <x:c r="J28" s="64" t="str">
        <x:f>IF(I28="","",IF(C28="Buy",-(I28+IF(F28="",0,F28)),I28-IF(F28="",0,F28)))</x:f>
      </x:c>
      <x:c r="K28" s="65"/>
    </x:row>
    <x:row r="29" ht="16.5" customHeight="1">
      <x:c r="A29" s="85"/>
      <x:c r="B29" s="67"/>
      <x:c r="C29" s="91"/>
      <x:c r="D29" s="92"/>
      <x:c r="E29" s="93"/>
      <x:c r="F29" s="93"/>
      <x:c r="G29" s="91"/>
      <x:c r="H29" s="67"/>
      <x:c r="I29" s="70" t="str">
        <x:f>IF(OR(B29="",C29="",D29="",E29=""),"",D29*E29)</x:f>
      </x:c>
      <x:c r="J29" s="70" t="str">
        <x:f>IF(I29="","",IF(C29="Buy",-(I29+IF(F29="",0,F29)),I29-IF(F29="",0,F29)))</x:f>
      </x:c>
      <x:c r="K29" s="71"/>
    </x:row>
    <x:row r="30" ht="16.5" customHeight="1">
      <x:c r="A30" s="84"/>
      <x:c r="B30" s="61"/>
      <x:c r="C30" s="88"/>
      <x:c r="D30" s="89"/>
      <x:c r="E30" s="90"/>
      <x:c r="F30" s="90"/>
      <x:c r="G30" s="88"/>
      <x:c r="H30" s="61"/>
      <x:c r="I30" s="64" t="str">
        <x:f>IF(OR(B30="",C30="",D30="",E30=""),"",D30*E30)</x:f>
      </x:c>
      <x:c r="J30" s="64" t="str">
        <x:f>IF(I30="","",IF(C30="Buy",-(I30+IF(F30="",0,F30)),I30-IF(F30="",0,F30)))</x:f>
      </x:c>
      <x:c r="K30" s="65"/>
    </x:row>
    <x:row r="31" ht="16.5" customHeight="1">
      <x:c r="A31" s="85"/>
      <x:c r="B31" s="67"/>
      <x:c r="C31" s="91"/>
      <x:c r="D31" s="92"/>
      <x:c r="E31" s="93"/>
      <x:c r="F31" s="93"/>
      <x:c r="G31" s="91"/>
      <x:c r="H31" s="67"/>
      <x:c r="I31" s="70" t="str">
        <x:f>IF(OR(B31="",C31="",D31="",E31=""),"",D31*E31)</x:f>
      </x:c>
      <x:c r="J31" s="70" t="str">
        <x:f>IF(I31="","",IF(C31="Buy",-(I31+IF(F31="",0,F31)),I31-IF(F31="",0,F31)))</x:f>
      </x:c>
      <x:c r="K31" s="71"/>
    </x:row>
    <x:row r="32" ht="16.5" customHeight="1">
      <x:c r="A32" s="84"/>
      <x:c r="B32" s="61"/>
      <x:c r="C32" s="88"/>
      <x:c r="D32" s="89"/>
      <x:c r="E32" s="90"/>
      <x:c r="F32" s="90"/>
      <x:c r="G32" s="88"/>
      <x:c r="H32" s="61"/>
      <x:c r="I32" s="64" t="str">
        <x:f>IF(OR(B32="",C32="",D32="",E32=""),"",D32*E32)</x:f>
      </x:c>
      <x:c r="J32" s="64" t="str">
        <x:f>IF(I32="","",IF(C32="Buy",-(I32+IF(F32="",0,F32)),I32-IF(F32="",0,F32)))</x:f>
      </x:c>
      <x:c r="K32" s="65"/>
    </x:row>
    <x:row r="33" ht="16.5" customHeight="1">
      <x:c r="A33" s="85"/>
      <x:c r="B33" s="67"/>
      <x:c r="C33" s="91"/>
      <x:c r="D33" s="92"/>
      <x:c r="E33" s="93"/>
      <x:c r="F33" s="93"/>
      <x:c r="G33" s="91"/>
      <x:c r="H33" s="67"/>
      <x:c r="I33" s="70" t="str">
        <x:f>IF(OR(B33="",C33="",D33="",E33=""),"",D33*E33)</x:f>
      </x:c>
      <x:c r="J33" s="70" t="str">
        <x:f>IF(I33="","",IF(C33="Buy",-(I33+IF(F33="",0,F33)),I33-IF(F33="",0,F33)))</x:f>
      </x:c>
      <x:c r="K33" s="71"/>
    </x:row>
    <x:row r="34" ht="16.5" customHeight="1">
      <x:c r="A34" s="84"/>
      <x:c r="B34" s="61"/>
      <x:c r="C34" s="88"/>
      <x:c r="D34" s="89"/>
      <x:c r="E34" s="90"/>
      <x:c r="F34" s="90"/>
      <x:c r="G34" s="88"/>
      <x:c r="H34" s="61"/>
      <x:c r="I34" s="64" t="str">
        <x:f>IF(OR(B34="",C34="",D34="",E34=""),"",D34*E34)</x:f>
      </x:c>
      <x:c r="J34" s="64" t="str">
        <x:f>IF(I34="","",IF(C34="Buy",-(I34+IF(F34="",0,F34)),I34-IF(F34="",0,F34)))</x:f>
      </x:c>
      <x:c r="K34" s="65"/>
    </x:row>
    <x:row r="35" ht="16.5" customHeight="1">
      <x:c r="A35" s="85"/>
      <x:c r="B35" s="67"/>
      <x:c r="C35" s="91"/>
      <x:c r="D35" s="92"/>
      <x:c r="E35" s="93"/>
      <x:c r="F35" s="93"/>
      <x:c r="G35" s="91"/>
      <x:c r="H35" s="67"/>
      <x:c r="I35" s="70" t="str">
        <x:f>IF(OR(B35="",C35="",D35="",E35=""),"",D35*E35)</x:f>
      </x:c>
      <x:c r="J35" s="70" t="str">
        <x:f>IF(I35="","",IF(C35="Buy",-(I35+IF(F35="",0,F35)),I35-IF(F35="",0,F35)))</x:f>
      </x:c>
      <x:c r="K35" s="71"/>
    </x:row>
    <x:row r="36" ht="16.5" customHeight="1">
      <x:c r="A36" s="84"/>
      <x:c r="B36" s="61"/>
      <x:c r="C36" s="88"/>
      <x:c r="D36" s="89"/>
      <x:c r="E36" s="90"/>
      <x:c r="F36" s="90"/>
      <x:c r="G36" s="88"/>
      <x:c r="H36" s="61"/>
      <x:c r="I36" s="64" t="str">
        <x:f>IF(OR(B36="",C36="",D36="",E36=""),"",D36*E36)</x:f>
      </x:c>
      <x:c r="J36" s="64" t="str">
        <x:f>IF(I36="","",IF(C36="Buy",-(I36+IF(F36="",0,F36)),I36-IF(F36="",0,F36)))</x:f>
      </x:c>
      <x:c r="K36" s="65"/>
    </x:row>
    <x:row r="37" ht="16.5" customHeight="1">
      <x:c r="A37" s="85"/>
      <x:c r="B37" s="67"/>
      <x:c r="C37" s="91"/>
      <x:c r="D37" s="92"/>
      <x:c r="E37" s="93"/>
      <x:c r="F37" s="93"/>
      <x:c r="G37" s="91"/>
      <x:c r="H37" s="67"/>
      <x:c r="I37" s="70" t="str">
        <x:f>IF(OR(B37="",C37="",D37="",E37=""),"",D37*E37)</x:f>
      </x:c>
      <x:c r="J37" s="70" t="str">
        <x:f>IF(I37="","",IF(C37="Buy",-(I37+IF(F37="",0,F37)),I37-IF(F37="",0,F37)))</x:f>
      </x:c>
      <x:c r="K37" s="71"/>
    </x:row>
    <x:row r="38" ht="16.5" customHeight="1">
      <x:c r="A38" s="84"/>
      <x:c r="B38" s="61"/>
      <x:c r="C38" s="88"/>
      <x:c r="D38" s="89"/>
      <x:c r="E38" s="90"/>
      <x:c r="F38" s="90"/>
      <x:c r="G38" s="88"/>
      <x:c r="H38" s="61"/>
      <x:c r="I38" s="64" t="str">
        <x:f>IF(OR(B38="",C38="",D38="",E38=""),"",D38*E38)</x:f>
      </x:c>
      <x:c r="J38" s="64" t="str">
        <x:f>IF(I38="","",IF(C38="Buy",-(I38+IF(F38="",0,F38)),I38-IF(F38="",0,F38)))</x:f>
      </x:c>
      <x:c r="K38" s="65"/>
    </x:row>
    <x:row r="39" ht="16.5" customHeight="1">
      <x:c r="A39" s="85"/>
      <x:c r="B39" s="67"/>
      <x:c r="C39" s="91"/>
      <x:c r="D39" s="92"/>
      <x:c r="E39" s="93"/>
      <x:c r="F39" s="93"/>
      <x:c r="G39" s="91"/>
      <x:c r="H39" s="67"/>
      <x:c r="I39" s="70" t="str">
        <x:f>IF(OR(B39="",C39="",D39="",E39=""),"",D39*E39)</x:f>
      </x:c>
      <x:c r="J39" s="70" t="str">
        <x:f>IF(I39="","",IF(C39="Buy",-(I39+IF(F39="",0,F39)),I39-IF(F39="",0,F39)))</x:f>
      </x:c>
      <x:c r="K39" s="71"/>
    </x:row>
    <x:row r="40" ht="16.5" customHeight="1">
      <x:c r="A40" s="84"/>
      <x:c r="B40" s="61"/>
      <x:c r="C40" s="88"/>
      <x:c r="D40" s="89"/>
      <x:c r="E40" s="90"/>
      <x:c r="F40" s="90"/>
      <x:c r="G40" s="88"/>
      <x:c r="H40" s="61"/>
      <x:c r="I40" s="64" t="str">
        <x:f>IF(OR(B40="",C40="",D40="",E40=""),"",D40*E40)</x:f>
      </x:c>
      <x:c r="J40" s="64" t="str">
        <x:f>IF(I40="","",IF(C40="Buy",-(I40+IF(F40="",0,F40)),I40-IF(F40="",0,F40)))</x:f>
      </x:c>
      <x:c r="K40" s="65"/>
    </x:row>
    <x:row r="41" ht="16.5" customHeight="1">
      <x:c r="A41" s="85"/>
      <x:c r="B41" s="67"/>
      <x:c r="C41" s="91"/>
      <x:c r="D41" s="92"/>
      <x:c r="E41" s="93"/>
      <x:c r="F41" s="93"/>
      <x:c r="G41" s="91"/>
      <x:c r="H41" s="67"/>
      <x:c r="I41" s="70" t="str">
        <x:f>IF(OR(B41="",C41="",D41="",E41=""),"",D41*E41)</x:f>
      </x:c>
      <x:c r="J41" s="70" t="str">
        <x:f>IF(I41="","",IF(C41="Buy",-(I41+IF(F41="",0,F41)),I41-IF(F41="",0,F41)))</x:f>
      </x:c>
      <x:c r="K41" s="71"/>
    </x:row>
    <x:row r="42" ht="16.5" customHeight="1">
      <x:c r="A42" s="84"/>
      <x:c r="B42" s="61"/>
      <x:c r="C42" s="88"/>
      <x:c r="D42" s="89"/>
      <x:c r="E42" s="90"/>
      <x:c r="F42" s="90"/>
      <x:c r="G42" s="88"/>
      <x:c r="H42" s="61"/>
      <x:c r="I42" s="64" t="str">
        <x:f>IF(OR(B42="",C42="",D42="",E42=""),"",D42*E42)</x:f>
      </x:c>
      <x:c r="J42" s="64" t="str">
        <x:f>IF(I42="","",IF(C42="Buy",-(I42+IF(F42="",0,F42)),I42-IF(F42="",0,F42)))</x:f>
      </x:c>
      <x:c r="K42" s="65"/>
    </x:row>
    <x:row r="43" ht="16.5" customHeight="1">
      <x:c r="A43" s="85"/>
      <x:c r="B43" s="67"/>
      <x:c r="C43" s="91"/>
      <x:c r="D43" s="92"/>
      <x:c r="E43" s="93"/>
      <x:c r="F43" s="93"/>
      <x:c r="G43" s="91"/>
      <x:c r="H43" s="67"/>
      <x:c r="I43" s="70" t="str">
        <x:f>IF(OR(B43="",C43="",D43="",E43=""),"",D43*E43)</x:f>
      </x:c>
      <x:c r="J43" s="70" t="str">
        <x:f>IF(I43="","",IF(C43="Buy",-(I43+IF(F43="",0,F43)),I43-IF(F43="",0,F43)))</x:f>
      </x:c>
      <x:c r="K43" s="71"/>
    </x:row>
    <x:row r="44" ht="16.5" customHeight="1">
      <x:c r="A44" s="84"/>
      <x:c r="B44" s="61"/>
      <x:c r="C44" s="88"/>
      <x:c r="D44" s="89"/>
      <x:c r="E44" s="90"/>
      <x:c r="F44" s="90"/>
      <x:c r="G44" s="88"/>
      <x:c r="H44" s="61"/>
      <x:c r="I44" s="64" t="str">
        <x:f>IF(OR(B44="",C44="",D44="",E44=""),"",D44*E44)</x:f>
      </x:c>
      <x:c r="J44" s="64" t="str">
        <x:f>IF(I44="","",IF(C44="Buy",-(I44+IF(F44="",0,F44)),I44-IF(F44="",0,F44)))</x:f>
      </x:c>
      <x:c r="K44" s="65"/>
    </x:row>
    <x:row r="45" ht="16.5" customHeight="1">
      <x:c r="A45" s="85"/>
      <x:c r="B45" s="67"/>
      <x:c r="C45" s="91"/>
      <x:c r="D45" s="92"/>
      <x:c r="E45" s="93"/>
      <x:c r="F45" s="93"/>
      <x:c r="G45" s="91"/>
      <x:c r="H45" s="67"/>
      <x:c r="I45" s="70" t="str">
        <x:f>IF(OR(B45="",C45="",D45="",E45=""),"",D45*E45)</x:f>
      </x:c>
      <x:c r="J45" s="70" t="str">
        <x:f>IF(I45="","",IF(C45="Buy",-(I45+IF(F45="",0,F45)),I45-IF(F45="",0,F45)))</x:f>
      </x:c>
      <x:c r="K45" s="71"/>
    </x:row>
    <x:row r="46" ht="16.5" customHeight="1">
      <x:c r="A46" s="84"/>
      <x:c r="B46" s="61"/>
      <x:c r="C46" s="88"/>
      <x:c r="D46" s="89"/>
      <x:c r="E46" s="90"/>
      <x:c r="F46" s="90"/>
      <x:c r="G46" s="88"/>
      <x:c r="H46" s="61"/>
      <x:c r="I46" s="64" t="str">
        <x:f>IF(OR(B46="",C46="",D46="",E46=""),"",D46*E46)</x:f>
      </x:c>
      <x:c r="J46" s="64" t="str">
        <x:f>IF(I46="","",IF(C46="Buy",-(I46+IF(F46="",0,F46)),I46-IF(F46="",0,F46)))</x:f>
      </x:c>
      <x:c r="K46" s="65"/>
    </x:row>
    <x:row r="47" ht="16.5" customHeight="1">
      <x:c r="A47" s="85"/>
      <x:c r="B47" s="67"/>
      <x:c r="C47" s="91"/>
      <x:c r="D47" s="92"/>
      <x:c r="E47" s="93"/>
      <x:c r="F47" s="93"/>
      <x:c r="G47" s="91"/>
      <x:c r="H47" s="67"/>
      <x:c r="I47" s="70" t="str">
        <x:f>IF(OR(B47="",C47="",D47="",E47=""),"",D47*E47)</x:f>
      </x:c>
      <x:c r="J47" s="70" t="str">
        <x:f>IF(I47="","",IF(C47="Buy",-(I47+IF(F47="",0,F47)),I47-IF(F47="",0,F47)))</x:f>
      </x:c>
      <x:c r="K47" s="71"/>
    </x:row>
    <x:row r="48" ht="16.5" customHeight="1">
      <x:c r="A48" s="84"/>
      <x:c r="B48" s="61"/>
      <x:c r="C48" s="88"/>
      <x:c r="D48" s="89"/>
      <x:c r="E48" s="90"/>
      <x:c r="F48" s="90"/>
      <x:c r="G48" s="88"/>
      <x:c r="H48" s="61"/>
      <x:c r="I48" s="64" t="str">
        <x:f>IF(OR(B48="",C48="",D48="",E48=""),"",D48*E48)</x:f>
      </x:c>
      <x:c r="J48" s="64" t="str">
        <x:f>IF(I48="","",IF(C48="Buy",-(I48+IF(F48="",0,F48)),I48-IF(F48="",0,F48)))</x:f>
      </x:c>
      <x:c r="K48" s="65"/>
    </x:row>
    <x:row r="49" ht="16.5" customHeight="1">
      <x:c r="A49" s="85"/>
      <x:c r="B49" s="67"/>
      <x:c r="C49" s="91"/>
      <x:c r="D49" s="92"/>
      <x:c r="E49" s="93"/>
      <x:c r="F49" s="93"/>
      <x:c r="G49" s="91"/>
      <x:c r="H49" s="67"/>
      <x:c r="I49" s="70" t="str">
        <x:f>IF(OR(B49="",C49="",D49="",E49=""),"",D49*E49)</x:f>
      </x:c>
      <x:c r="J49" s="70" t="str">
        <x:f>IF(I49="","",IF(C49="Buy",-(I49+IF(F49="",0,F49)),I49-IF(F49="",0,F49)))</x:f>
      </x:c>
      <x:c r="K49" s="71"/>
    </x:row>
    <x:row r="50" ht="16.5" customHeight="1">
      <x:c r="A50" s="84"/>
      <x:c r="B50" s="61"/>
      <x:c r="C50" s="88"/>
      <x:c r="D50" s="89"/>
      <x:c r="E50" s="90"/>
      <x:c r="F50" s="90"/>
      <x:c r="G50" s="88"/>
      <x:c r="H50" s="61"/>
      <x:c r="I50" s="64" t="str">
        <x:f>IF(OR(B50="",C50="",D50="",E50=""),"",D50*E50)</x:f>
      </x:c>
      <x:c r="J50" s="64" t="str">
        <x:f>IF(I50="","",IF(C50="Buy",-(I50+IF(F50="",0,F50)),I50-IF(F50="",0,F50)))</x:f>
      </x:c>
      <x:c r="K50" s="65"/>
    </x:row>
    <x:row r="51" ht="16.5" customHeight="1">
      <x:c r="A51" s="85"/>
      <x:c r="B51" s="67"/>
      <x:c r="C51" s="91"/>
      <x:c r="D51" s="92"/>
      <x:c r="E51" s="93"/>
      <x:c r="F51" s="93"/>
      <x:c r="G51" s="91"/>
      <x:c r="H51" s="67"/>
      <x:c r="I51" s="70" t="str">
        <x:f>IF(OR(B51="",C51="",D51="",E51=""),"",D51*E51)</x:f>
      </x:c>
      <x:c r="J51" s="70" t="str">
        <x:f>IF(I51="","",IF(C51="Buy",-(I51+IF(F51="",0,F51)),I51-IF(F51="",0,F51)))</x:f>
      </x:c>
      <x:c r="K51" s="71"/>
    </x:row>
    <x:row r="52" ht="16.5" customHeight="1">
      <x:c r="A52" s="84"/>
      <x:c r="B52" s="61"/>
      <x:c r="C52" s="88"/>
      <x:c r="D52" s="89"/>
      <x:c r="E52" s="90"/>
      <x:c r="F52" s="90"/>
      <x:c r="G52" s="88"/>
      <x:c r="H52" s="61"/>
      <x:c r="I52" s="64" t="str">
        <x:f>IF(OR(B52="",C52="",D52="",E52=""),"",D52*E52)</x:f>
      </x:c>
      <x:c r="J52" s="64" t="str">
        <x:f>IF(I52="","",IF(C52="Buy",-(I52+IF(F52="",0,F52)),I52-IF(F52="",0,F52)))</x:f>
      </x:c>
      <x:c r="K52" s="65"/>
    </x:row>
    <x:row r="53" ht="16.5" customHeight="1">
      <x:c r="A53" s="85"/>
      <x:c r="B53" s="67"/>
      <x:c r="C53" s="91"/>
      <x:c r="D53" s="92"/>
      <x:c r="E53" s="93"/>
      <x:c r="F53" s="93"/>
      <x:c r="G53" s="91"/>
      <x:c r="H53" s="67"/>
      <x:c r="I53" s="70" t="str">
        <x:f>IF(OR(B53="",C53="",D53="",E53=""),"",D53*E53)</x:f>
      </x:c>
      <x:c r="J53" s="70" t="str">
        <x:f>IF(I53="","",IF(C53="Buy",-(I53+IF(F53="",0,F53)),I53-IF(F53="",0,F53)))</x:f>
      </x:c>
      <x:c r="K53" s="71"/>
    </x:row>
    <x:row r="54" ht="16.5" customHeight="1">
      <x:c r="A54" s="84"/>
      <x:c r="B54" s="61"/>
      <x:c r="C54" s="88"/>
      <x:c r="D54" s="89"/>
      <x:c r="E54" s="90"/>
      <x:c r="F54" s="90"/>
      <x:c r="G54" s="88"/>
      <x:c r="H54" s="61"/>
      <x:c r="I54" s="64" t="str">
        <x:f>IF(OR(B54="",C54="",D54="",E54=""),"",D54*E54)</x:f>
      </x:c>
      <x:c r="J54" s="64" t="str">
        <x:f>IF(I54="","",IF(C54="Buy",-(I54+IF(F54="",0,F54)),I54-IF(F54="",0,F54)))</x:f>
      </x:c>
      <x:c r="K54" s="65"/>
    </x:row>
    <x:row r="55" ht="16.5" customHeight="1">
      <x:c r="A55" s="85"/>
      <x:c r="B55" s="67"/>
      <x:c r="C55" s="91"/>
      <x:c r="D55" s="92"/>
      <x:c r="E55" s="93"/>
      <x:c r="F55" s="93"/>
      <x:c r="G55" s="91"/>
      <x:c r="H55" s="67"/>
      <x:c r="I55" s="70" t="str">
        <x:f>IF(OR(B55="",C55="",D55="",E55=""),"",D55*E55)</x:f>
      </x:c>
      <x:c r="J55" s="70" t="str">
        <x:f>IF(I55="","",IF(C55="Buy",-(I55+IF(F55="",0,F55)),I55-IF(F55="",0,F55)))</x:f>
      </x:c>
      <x:c r="K55" s="71"/>
    </x:row>
    <x:row r="56" ht="16.5" customHeight="1">
      <x:c r="A56" s="84"/>
      <x:c r="B56" s="61"/>
      <x:c r="C56" s="88"/>
      <x:c r="D56" s="89"/>
      <x:c r="E56" s="90"/>
      <x:c r="F56" s="90"/>
      <x:c r="G56" s="88"/>
      <x:c r="H56" s="61"/>
      <x:c r="I56" s="64" t="str">
        <x:f>IF(OR(B56="",C56="",D56="",E56=""),"",D56*E56)</x:f>
      </x:c>
      <x:c r="J56" s="64" t="str">
        <x:f>IF(I56="","",IF(C56="Buy",-(I56+IF(F56="",0,F56)),I56-IF(F56="",0,F56)))</x:f>
      </x:c>
      <x:c r="K56" s="65"/>
    </x:row>
    <x:row r="57" ht="16.5" customHeight="1">
      <x:c r="A57" s="85"/>
      <x:c r="B57" s="67"/>
      <x:c r="C57" s="91"/>
      <x:c r="D57" s="92"/>
      <x:c r="E57" s="93"/>
      <x:c r="F57" s="93"/>
      <x:c r="G57" s="91"/>
      <x:c r="H57" s="67"/>
      <x:c r="I57" s="70" t="str">
        <x:f>IF(OR(B57="",C57="",D57="",E57=""),"",D57*E57)</x:f>
      </x:c>
      <x:c r="J57" s="70" t="str">
        <x:f>IF(I57="","",IF(C57="Buy",-(I57+IF(F57="",0,F57)),I57-IF(F57="",0,F57)))</x:f>
      </x:c>
      <x:c r="K57" s="71"/>
    </x:row>
    <x:row r="58" ht="16.5" customHeight="1">
      <x:c r="A58" s="84"/>
      <x:c r="B58" s="61"/>
      <x:c r="C58" s="88"/>
      <x:c r="D58" s="89"/>
      <x:c r="E58" s="90"/>
      <x:c r="F58" s="90"/>
      <x:c r="G58" s="88"/>
      <x:c r="H58" s="61"/>
      <x:c r="I58" s="64" t="str">
        <x:f>IF(OR(B58="",C58="",D58="",E58=""),"",D58*E58)</x:f>
      </x:c>
      <x:c r="J58" s="64" t="str">
        <x:f>IF(I58="","",IF(C58="Buy",-(I58+IF(F58="",0,F58)),I58-IF(F58="",0,F58)))</x:f>
      </x:c>
      <x:c r="K58" s="65"/>
    </x:row>
    <x:row r="59" ht="16.5" customHeight="1">
      <x:c r="A59" s="85"/>
      <x:c r="B59" s="67"/>
      <x:c r="C59" s="91"/>
      <x:c r="D59" s="92"/>
      <x:c r="E59" s="93"/>
      <x:c r="F59" s="93"/>
      <x:c r="G59" s="91"/>
      <x:c r="H59" s="67"/>
      <x:c r="I59" s="70" t="str">
        <x:f>IF(OR(B59="",C59="",D59="",E59=""),"",D59*E59)</x:f>
      </x:c>
      <x:c r="J59" s="70" t="str">
        <x:f>IF(I59="","",IF(C59="Buy",-(I59+IF(F59="",0,F59)),I59-IF(F59="",0,F59)))</x:f>
      </x:c>
      <x:c r="K59" s="71"/>
    </x:row>
    <x:row r="60" ht="16.5" customHeight="1">
      <x:c r="A60" s="84"/>
      <x:c r="B60" s="61"/>
      <x:c r="C60" s="88"/>
      <x:c r="D60" s="89"/>
      <x:c r="E60" s="90"/>
      <x:c r="F60" s="90"/>
      <x:c r="G60" s="88"/>
      <x:c r="H60" s="61"/>
      <x:c r="I60" s="64" t="str">
        <x:f>IF(OR(B60="",C60="",D60="",E60=""),"",D60*E60)</x:f>
      </x:c>
      <x:c r="J60" s="64" t="str">
        <x:f>IF(I60="","",IF(C60="Buy",-(I60+IF(F60="",0,F60)),I60-IF(F60="",0,F60)))</x:f>
      </x:c>
      <x:c r="K60" s="65"/>
    </x:row>
    <x:row r="61" ht="16.5" customHeight="1">
      <x:c r="A61" s="85"/>
      <x:c r="B61" s="67"/>
      <x:c r="C61" s="91"/>
      <x:c r="D61" s="92"/>
      <x:c r="E61" s="93"/>
      <x:c r="F61" s="93"/>
      <x:c r="G61" s="91"/>
      <x:c r="H61" s="67"/>
      <x:c r="I61" s="70" t="str">
        <x:f>IF(OR(B61="",C61="",D61="",E61=""),"",D61*E61)</x:f>
      </x:c>
      <x:c r="J61" s="70" t="str">
        <x:f>IF(I61="","",IF(C61="Buy",-(I61+IF(F61="",0,F61)),I61-IF(F61="",0,F61)))</x:f>
      </x:c>
      <x:c r="K61" s="71"/>
    </x:row>
    <x:row r="62" ht="16.5" customHeight="1">
      <x:c r="A62" s="84"/>
      <x:c r="B62" s="61"/>
      <x:c r="C62" s="88"/>
      <x:c r="D62" s="89"/>
      <x:c r="E62" s="90"/>
      <x:c r="F62" s="90"/>
      <x:c r="G62" s="88"/>
      <x:c r="H62" s="61"/>
      <x:c r="I62" s="64" t="str">
        <x:f>IF(OR(B62="",C62="",D62="",E62=""),"",D62*E62)</x:f>
      </x:c>
      <x:c r="J62" s="64" t="str">
        <x:f>IF(I62="","",IF(C62="Buy",-(I62+IF(F62="",0,F62)),I62-IF(F62="",0,F62)))</x:f>
      </x:c>
      <x:c r="K62" s="65"/>
    </x:row>
    <x:row r="63" ht="16.5" customHeight="1">
      <x:c r="A63" s="85"/>
      <x:c r="B63" s="67"/>
      <x:c r="C63" s="91"/>
      <x:c r="D63" s="92"/>
      <x:c r="E63" s="93"/>
      <x:c r="F63" s="93"/>
      <x:c r="G63" s="91"/>
      <x:c r="H63" s="67"/>
      <x:c r="I63" s="70" t="str">
        <x:f>IF(OR(B63="",C63="",D63="",E63=""),"",D63*E63)</x:f>
      </x:c>
      <x:c r="J63" s="70" t="str">
        <x:f>IF(I63="","",IF(C63="Buy",-(I63+IF(F63="",0,F63)),I63-IF(F63="",0,F63)))</x:f>
      </x:c>
      <x:c r="K63" s="71"/>
    </x:row>
    <x:row r="64" ht="16.5" customHeight="1">
      <x:c r="A64" s="84"/>
      <x:c r="B64" s="61"/>
      <x:c r="C64" s="88"/>
      <x:c r="D64" s="89"/>
      <x:c r="E64" s="90"/>
      <x:c r="F64" s="90"/>
      <x:c r="G64" s="88"/>
      <x:c r="H64" s="61"/>
      <x:c r="I64" s="64" t="str">
        <x:f>IF(OR(B64="",C64="",D64="",E64=""),"",D64*E64)</x:f>
      </x:c>
      <x:c r="J64" s="64" t="str">
        <x:f>IF(I64="","",IF(C64="Buy",-(I64+IF(F64="",0,F64)),I64-IF(F64="",0,F64)))</x:f>
      </x:c>
      <x:c r="K64" s="65"/>
    </x:row>
    <x:row r="65" ht="16.5" customHeight="1">
      <x:c r="A65" s="85"/>
      <x:c r="B65" s="67"/>
      <x:c r="C65" s="91"/>
      <x:c r="D65" s="92"/>
      <x:c r="E65" s="93"/>
      <x:c r="F65" s="93"/>
      <x:c r="G65" s="91"/>
      <x:c r="H65" s="67"/>
      <x:c r="I65" s="70" t="str">
        <x:f>IF(OR(B65="",C65="",D65="",E65=""),"",D65*E65)</x:f>
      </x:c>
      <x:c r="J65" s="70" t="str">
        <x:f>IF(I65="","",IF(C65="Buy",-(I65+IF(F65="",0,F65)),I65-IF(F65="",0,F65)))</x:f>
      </x:c>
      <x:c r="K65" s="71"/>
    </x:row>
    <x:row r="66" ht="16.5" customHeight="1">
      <x:c r="A66" s="84"/>
      <x:c r="B66" s="61"/>
      <x:c r="C66" s="88"/>
      <x:c r="D66" s="89"/>
      <x:c r="E66" s="90"/>
      <x:c r="F66" s="90"/>
      <x:c r="G66" s="88"/>
      <x:c r="H66" s="61"/>
      <x:c r="I66" s="64" t="str">
        <x:f>IF(OR(B66="",C66="",D66="",E66=""),"",D66*E66)</x:f>
      </x:c>
      <x:c r="J66" s="64" t="str">
        <x:f>IF(I66="","",IF(C66="Buy",-(I66+IF(F66="",0,F66)),I66-IF(F66="",0,F66)))</x:f>
      </x:c>
      <x:c r="K66" s="65"/>
    </x:row>
    <x:row r="67" ht="16.5" customHeight="1">
      <x:c r="A67" s="85"/>
      <x:c r="B67" s="67"/>
      <x:c r="C67" s="91"/>
      <x:c r="D67" s="92"/>
      <x:c r="E67" s="93"/>
      <x:c r="F67" s="93"/>
      <x:c r="G67" s="91"/>
      <x:c r="H67" s="67"/>
      <x:c r="I67" s="70" t="str">
        <x:f>IF(OR(B67="",C67="",D67="",E67=""),"",D67*E67)</x:f>
      </x:c>
      <x:c r="J67" s="70" t="str">
        <x:f>IF(I67="","",IF(C67="Buy",-(I67+IF(F67="",0,F67)),I67-IF(F67="",0,F67)))</x:f>
      </x:c>
      <x:c r="K67" s="71"/>
    </x:row>
    <x:row r="68" ht="16.5" customHeight="1">
      <x:c r="A68" s="84"/>
      <x:c r="B68" s="61"/>
      <x:c r="C68" s="88"/>
      <x:c r="D68" s="89"/>
      <x:c r="E68" s="90"/>
      <x:c r="F68" s="90"/>
      <x:c r="G68" s="88"/>
      <x:c r="H68" s="61"/>
      <x:c r="I68" s="64" t="str">
        <x:f>IF(OR(B68="",C68="",D68="",E68=""),"",D68*E68)</x:f>
      </x:c>
      <x:c r="J68" s="64" t="str">
        <x:f>IF(I68="","",IF(C68="Buy",-(I68+IF(F68="",0,F68)),I68-IF(F68="",0,F68)))</x:f>
      </x:c>
      <x:c r="K68" s="65"/>
    </x:row>
    <x:row r="69" ht="16.5" customHeight="1">
      <x:c r="A69" s="85"/>
      <x:c r="B69" s="67"/>
      <x:c r="C69" s="91"/>
      <x:c r="D69" s="92"/>
      <x:c r="E69" s="93"/>
      <x:c r="F69" s="93"/>
      <x:c r="G69" s="91"/>
      <x:c r="H69" s="67"/>
      <x:c r="I69" s="70" t="str">
        <x:f>IF(OR(B69="",C69="",D69="",E69=""),"",D69*E69)</x:f>
      </x:c>
      <x:c r="J69" s="70" t="str">
        <x:f>IF(I69="","",IF(C69="Buy",-(I69+IF(F69="",0,F69)),I69-IF(F69="",0,F69)))</x:f>
      </x:c>
      <x:c r="K69" s="71"/>
    </x:row>
    <x:row r="70" ht="16.5" customHeight="1">
      <x:c r="A70" s="84"/>
      <x:c r="B70" s="61"/>
      <x:c r="C70" s="88"/>
      <x:c r="D70" s="89"/>
      <x:c r="E70" s="90"/>
      <x:c r="F70" s="90"/>
      <x:c r="G70" s="88"/>
      <x:c r="H70" s="61"/>
      <x:c r="I70" s="64" t="str">
        <x:f>IF(OR(B70="",C70="",D70="",E70=""),"",D70*E70)</x:f>
      </x:c>
      <x:c r="J70" s="64" t="str">
        <x:f>IF(I70="","",IF(C70="Buy",-(I70+IF(F70="",0,F70)),I70-IF(F70="",0,F70)))</x:f>
      </x:c>
      <x:c r="K70" s="65"/>
    </x:row>
    <x:row r="71" ht="16.5" customHeight="1">
      <x:c r="A71" s="85"/>
      <x:c r="B71" s="67"/>
      <x:c r="C71" s="91"/>
      <x:c r="D71" s="92"/>
      <x:c r="E71" s="93"/>
      <x:c r="F71" s="93"/>
      <x:c r="G71" s="91"/>
      <x:c r="H71" s="67"/>
      <x:c r="I71" s="70" t="str">
        <x:f>IF(OR(B71="",C71="",D71="",E71=""),"",D71*E71)</x:f>
      </x:c>
      <x:c r="J71" s="70" t="str">
        <x:f>IF(I71="","",IF(C71="Buy",-(I71+IF(F71="",0,F71)),I71-IF(F71="",0,F71)))</x:f>
      </x:c>
      <x:c r="K71" s="71"/>
    </x:row>
    <x:row r="72" ht="16.5" customHeight="1">
      <x:c r="A72" s="84"/>
      <x:c r="B72" s="61"/>
      <x:c r="C72" s="88"/>
      <x:c r="D72" s="89"/>
      <x:c r="E72" s="90"/>
      <x:c r="F72" s="90"/>
      <x:c r="G72" s="88"/>
      <x:c r="H72" s="61"/>
      <x:c r="I72" s="64" t="str">
        <x:f>IF(OR(B72="",C72="",D72="",E72=""),"",D72*E72)</x:f>
      </x:c>
      <x:c r="J72" s="64" t="str">
        <x:f>IF(I72="","",IF(C72="Buy",-(I72+IF(F72="",0,F72)),I72-IF(F72="",0,F72)))</x:f>
      </x:c>
      <x:c r="K72" s="65"/>
    </x:row>
    <x:row r="73" ht="16.5" customHeight="1">
      <x:c r="A73" s="85"/>
      <x:c r="B73" s="67"/>
      <x:c r="C73" s="91"/>
      <x:c r="D73" s="92"/>
      <x:c r="E73" s="93"/>
      <x:c r="F73" s="93"/>
      <x:c r="G73" s="91"/>
      <x:c r="H73" s="67"/>
      <x:c r="I73" s="70" t="str">
        <x:f>IF(OR(B73="",C73="",D73="",E73=""),"",D73*E73)</x:f>
      </x:c>
      <x:c r="J73" s="70" t="str">
        <x:f>IF(I73="","",IF(C73="Buy",-(I73+IF(F73="",0,F73)),I73-IF(F73="",0,F73)))</x:f>
      </x:c>
      <x:c r="K73" s="71"/>
    </x:row>
    <x:row r="74" ht="16.5" customHeight="1">
      <x:c r="A74" s="84"/>
      <x:c r="B74" s="61"/>
      <x:c r="C74" s="88"/>
      <x:c r="D74" s="89"/>
      <x:c r="E74" s="90"/>
      <x:c r="F74" s="90"/>
      <x:c r="G74" s="88"/>
      <x:c r="H74" s="61"/>
      <x:c r="I74" s="64" t="str">
        <x:f>IF(OR(B74="",C74="",D74="",E74=""),"",D74*E74)</x:f>
      </x:c>
      <x:c r="J74" s="64" t="str">
        <x:f>IF(I74="","",IF(C74="Buy",-(I74+IF(F74="",0,F74)),I74-IF(F74="",0,F74)))</x:f>
      </x:c>
      <x:c r="K74" s="65"/>
    </x:row>
    <x:row r="75" ht="16.5" customHeight="1">
      <x:c r="A75" s="85"/>
      <x:c r="B75" s="67"/>
      <x:c r="C75" s="91"/>
      <x:c r="D75" s="92"/>
      <x:c r="E75" s="93"/>
      <x:c r="F75" s="93"/>
      <x:c r="G75" s="91"/>
      <x:c r="H75" s="67"/>
      <x:c r="I75" s="70" t="str">
        <x:f>IF(OR(B75="",C75="",D75="",E75=""),"",D75*E75)</x:f>
      </x:c>
      <x:c r="J75" s="70" t="str">
        <x:f>IF(I75="","",IF(C75="Buy",-(I75+IF(F75="",0,F75)),I75-IF(F75="",0,F75)))</x:f>
      </x:c>
      <x:c r="K75" s="71"/>
    </x:row>
    <x:row r="76" ht="16.5" customHeight="1">
      <x:c r="A76" s="84"/>
      <x:c r="B76" s="61"/>
      <x:c r="C76" s="88"/>
      <x:c r="D76" s="89"/>
      <x:c r="E76" s="90"/>
      <x:c r="F76" s="90"/>
      <x:c r="G76" s="88"/>
      <x:c r="H76" s="61"/>
      <x:c r="I76" s="64" t="str">
        <x:f>IF(OR(B76="",C76="",D76="",E76=""),"",D76*E76)</x:f>
      </x:c>
      <x:c r="J76" s="64" t="str">
        <x:f>IF(I76="","",IF(C76="Buy",-(I76+IF(F76="",0,F76)),I76-IF(F76="",0,F76)))</x:f>
      </x:c>
      <x:c r="K76" s="65"/>
    </x:row>
    <x:row r="77" ht="16.5" customHeight="1">
      <x:c r="A77" s="85"/>
      <x:c r="B77" s="67"/>
      <x:c r="C77" s="91"/>
      <x:c r="D77" s="92"/>
      <x:c r="E77" s="93"/>
      <x:c r="F77" s="93"/>
      <x:c r="G77" s="91"/>
      <x:c r="H77" s="67"/>
      <x:c r="I77" s="70" t="str">
        <x:f>IF(OR(B77="",C77="",D77="",E77=""),"",D77*E77)</x:f>
      </x:c>
      <x:c r="J77" s="70" t="str">
        <x:f>IF(I77="","",IF(C77="Buy",-(I77+IF(F77="",0,F77)),I77-IF(F77="",0,F77)))</x:f>
      </x:c>
      <x:c r="K77" s="71"/>
    </x:row>
    <x:row r="78" ht="16.5" customHeight="1">
      <x:c r="A78" s="84"/>
      <x:c r="B78" s="61"/>
      <x:c r="C78" s="88"/>
      <x:c r="D78" s="89"/>
      <x:c r="E78" s="90"/>
      <x:c r="F78" s="90"/>
      <x:c r="G78" s="88"/>
      <x:c r="H78" s="61"/>
      <x:c r="I78" s="64" t="str">
        <x:f>IF(OR(B78="",C78="",D78="",E78=""),"",D78*E78)</x:f>
      </x:c>
      <x:c r="J78" s="64" t="str">
        <x:f>IF(I78="","",IF(C78="Buy",-(I78+IF(F78="",0,F78)),I78-IF(F78="",0,F78)))</x:f>
      </x:c>
      <x:c r="K78" s="65"/>
    </x:row>
    <x:row r="79" ht="16.5" customHeight="1">
      <x:c r="A79" s="85"/>
      <x:c r="B79" s="67"/>
      <x:c r="C79" s="91"/>
      <x:c r="D79" s="92"/>
      <x:c r="E79" s="93"/>
      <x:c r="F79" s="93"/>
      <x:c r="G79" s="91"/>
      <x:c r="H79" s="67"/>
      <x:c r="I79" s="70" t="str">
        <x:f>IF(OR(B79="",C79="",D79="",E79=""),"",D79*E79)</x:f>
      </x:c>
      <x:c r="J79" s="70" t="str">
        <x:f>IF(I79="","",IF(C79="Buy",-(I79+IF(F79="",0,F79)),I79-IF(F79="",0,F79)))</x:f>
      </x:c>
      <x:c r="K79" s="71"/>
    </x:row>
    <x:row r="80" ht="16.5" customHeight="1">
      <x:c r="A80" s="84"/>
      <x:c r="B80" s="61"/>
      <x:c r="C80" s="88"/>
      <x:c r="D80" s="89"/>
      <x:c r="E80" s="90"/>
      <x:c r="F80" s="90"/>
      <x:c r="G80" s="88"/>
      <x:c r="H80" s="61"/>
      <x:c r="I80" s="64" t="str">
        <x:f>IF(OR(B80="",C80="",D80="",E80=""),"",D80*E80)</x:f>
      </x:c>
      <x:c r="J80" s="64" t="str">
        <x:f>IF(I80="","",IF(C80="Buy",-(I80+IF(F80="",0,F80)),I80-IF(F80="",0,F80)))</x:f>
      </x:c>
      <x:c r="K80" s="65"/>
    </x:row>
    <x:row r="81" ht="16.5" customHeight="1">
      <x:c r="A81" s="86"/>
      <x:c r="B81" s="73"/>
      <x:c r="C81" s="94"/>
      <x:c r="D81" s="95"/>
      <x:c r="E81" s="96"/>
      <x:c r="F81" s="96"/>
      <x:c r="G81" s="94"/>
      <x:c r="H81" s="73"/>
      <x:c r="I81" s="76" t="str">
        <x:f>IF(OR(B81="",C81="",D81="",E81=""),"",D81*E81)</x:f>
      </x:c>
      <x:c r="J81" s="76" t="str">
        <x:f>IF(I81="","",IF(C81="Buy",-(I81+IF(F81="",0,F81)),I81-IF(F81="",0,F81)))</x:f>
      </x:c>
      <x:c r="K81" s="77"/>
    </x:row>
    <x:row r="82" ht="16.5" customHeight="1">
      <x:c r="A82" s="87"/>
      <x:c r="B82" s="79"/>
      <x:c r="C82" s="97"/>
      <x:c r="D82" s="98"/>
      <x:c r="E82" s="99"/>
      <x:c r="F82" s="99"/>
      <x:c r="G82" s="97"/>
      <x:c r="H82" s="79"/>
      <x:c r="I82" s="82" t="str">
        <x:f>IF(OR(B82="",C82="",D82="",E82=""),"",D82*E82)</x:f>
      </x:c>
      <x:c r="J82" s="82" t="str">
        <x:f>IF(I82="","",IF(C82="Buy",-(I82+IF(F82="",0,F82)),I82-IF(F82="",0,F82)))</x:f>
      </x:c>
      <x:c r="K82" s="83"/>
    </x:row>
    <x:row r="83" ht="16.5" customHeight="1">
      <x:c r="A83" s="86"/>
      <x:c r="B83" s="73"/>
      <x:c r="C83" s="94"/>
      <x:c r="D83" s="95"/>
      <x:c r="E83" s="96"/>
      <x:c r="F83" s="96"/>
      <x:c r="G83" s="94"/>
      <x:c r="H83" s="73"/>
      <x:c r="I83" s="76" t="str">
        <x:f>IF(OR(B83="",C83="",D83="",E83=""),"",D83*E83)</x:f>
      </x:c>
      <x:c r="J83" s="76" t="str">
        <x:f>IF(I83="","",IF(C83="Buy",-(I83+IF(F83="",0,F83)),I83-IF(F83="",0,F83)))</x:f>
      </x:c>
      <x:c r="K83" s="77"/>
    </x:row>
    <x:row r="84" ht="16.5" customHeight="1">
      <x:c r="A84" s="87"/>
      <x:c r="B84" s="79"/>
      <x:c r="C84" s="97"/>
      <x:c r="D84" s="98"/>
      <x:c r="E84" s="99"/>
      <x:c r="F84" s="99"/>
      <x:c r="G84" s="97"/>
      <x:c r="H84" s="79"/>
      <x:c r="I84" s="82" t="str">
        <x:f>IF(OR(B84="",C84="",D84="",E84=""),"",D84*E84)</x:f>
      </x:c>
      <x:c r="J84" s="82" t="str">
        <x:f>IF(I84="","",IF(C84="Buy",-(I84+IF(F84="",0,F84)),I84-IF(F84="",0,F84)))</x:f>
      </x:c>
      <x:c r="K84" s="83"/>
    </x:row>
    <x:row r="85" ht="16.5" customHeight="1">
      <x:c r="A85" s="86"/>
      <x:c r="B85" s="73"/>
      <x:c r="C85" s="94"/>
      <x:c r="D85" s="95"/>
      <x:c r="E85" s="96"/>
      <x:c r="F85" s="96"/>
      <x:c r="G85" s="94"/>
      <x:c r="H85" s="73"/>
      <x:c r="I85" s="76" t="str">
        <x:f>IF(OR(B85="",C85="",D85="",E85=""),"",D85*E85)</x:f>
      </x:c>
      <x:c r="J85" s="76" t="str">
        <x:f>IF(I85="","",IF(C85="Buy",-(I85+IF(F85="",0,F85)),I85-IF(F85="",0,F85)))</x:f>
      </x:c>
      <x:c r="K85" s="77"/>
    </x:row>
    <x:row r="86" ht="16.5" customHeight="1">
      <x:c r="A86" s="87"/>
      <x:c r="B86" s="79"/>
      <x:c r="C86" s="97"/>
      <x:c r="D86" s="98"/>
      <x:c r="E86" s="99"/>
      <x:c r="F86" s="99"/>
      <x:c r="G86" s="97"/>
      <x:c r="H86" s="79"/>
      <x:c r="I86" s="82" t="str">
        <x:f>IF(OR(B86="",C86="",D86="",E86=""),"",D86*E86)</x:f>
      </x:c>
      <x:c r="J86" s="82" t="str">
        <x:f>IF(I86="","",IF(C86="Buy",-(I86+IF(F86="",0,F86)),I86-IF(F86="",0,F86)))</x:f>
      </x:c>
      <x:c r="K86" s="83"/>
    </x:row>
    <x:row r="87" ht="16.5" customHeight="1">
      <x:c r="A87" s="86"/>
      <x:c r="B87" s="73"/>
      <x:c r="C87" s="94"/>
      <x:c r="D87" s="95"/>
      <x:c r="E87" s="96"/>
      <x:c r="F87" s="96"/>
      <x:c r="G87" s="94"/>
      <x:c r="H87" s="73"/>
      <x:c r="I87" s="76" t="str">
        <x:f>IF(OR(B87="",C87="",D87="",E87=""),"",D87*E87)</x:f>
      </x:c>
      <x:c r="J87" s="76" t="str">
        <x:f>IF(I87="","",IF(C87="Buy",-(I87+IF(F87="",0,F87)),I87-IF(F87="",0,F87)))</x:f>
      </x:c>
      <x:c r="K87" s="77"/>
    </x:row>
    <x:row r="88" ht="16.5" customHeight="1">
      <x:c r="A88" s="87"/>
      <x:c r="B88" s="79"/>
      <x:c r="C88" s="97"/>
      <x:c r="D88" s="98"/>
      <x:c r="E88" s="99"/>
      <x:c r="F88" s="99"/>
      <x:c r="G88" s="97"/>
      <x:c r="H88" s="79"/>
      <x:c r="I88" s="82" t="str">
        <x:f>IF(OR(B88="",C88="",D88="",E88=""),"",D88*E88)</x:f>
      </x:c>
      <x:c r="J88" s="82" t="str">
        <x:f>IF(I88="","",IF(C88="Buy",-(I88+IF(F88="",0,F88)),I88-IF(F88="",0,F88)))</x:f>
      </x:c>
      <x:c r="K88" s="83"/>
    </x:row>
    <x:row r="89" ht="16.5" customHeight="1">
      <x:c r="A89" s="86"/>
      <x:c r="B89" s="73"/>
      <x:c r="C89" s="94"/>
      <x:c r="D89" s="95"/>
      <x:c r="E89" s="96"/>
      <x:c r="F89" s="96"/>
      <x:c r="G89" s="94"/>
      <x:c r="H89" s="73"/>
      <x:c r="I89" s="76" t="str">
        <x:f>IF(OR(B89="",C89="",D89="",E89=""),"",D89*E89)</x:f>
      </x:c>
      <x:c r="J89" s="76" t="str">
        <x:f>IF(I89="","",IF(C89="Buy",-(I89+IF(F89="",0,F89)),I89-IF(F89="",0,F89)))</x:f>
      </x:c>
      <x:c r="K89" s="77"/>
    </x:row>
    <x:row r="90" ht="16.5" customHeight="1">
      <x:c r="A90" s="87"/>
      <x:c r="B90" s="79"/>
      <x:c r="C90" s="97"/>
      <x:c r="D90" s="98"/>
      <x:c r="E90" s="99"/>
      <x:c r="F90" s="99"/>
      <x:c r="G90" s="97"/>
      <x:c r="H90" s="79"/>
      <x:c r="I90" s="82" t="str">
        <x:f>IF(OR(B90="",C90="",D90="",E90=""),"",D90*E90)</x:f>
      </x:c>
      <x:c r="J90" s="82" t="str">
        <x:f>IF(I90="","",IF(C90="Buy",-(I90+IF(F90="",0,F90)),I90-IF(F90="",0,F90)))</x:f>
      </x:c>
      <x:c r="K90" s="83"/>
    </x:row>
    <x:row r="91" ht="16.5" customHeight="1">
      <x:c r="A91" s="86"/>
      <x:c r="B91" s="73"/>
      <x:c r="C91" s="94"/>
      <x:c r="D91" s="95"/>
      <x:c r="E91" s="96"/>
      <x:c r="F91" s="96"/>
      <x:c r="G91" s="94"/>
      <x:c r="H91" s="73"/>
      <x:c r="I91" s="76" t="str">
        <x:f>IF(OR(B91="",C91="",D91="",E91=""),"",D91*E91)</x:f>
      </x:c>
      <x:c r="J91" s="76" t="str">
        <x:f>IF(I91="","",IF(C91="Buy",-(I91+IF(F91="",0,F91)),I91-IF(F91="",0,F91)))</x:f>
      </x:c>
      <x:c r="K91" s="77"/>
    </x:row>
    <x:row r="92" ht="16.5" customHeight="1">
      <x:c r="A92" s="87"/>
      <x:c r="B92" s="79"/>
      <x:c r="C92" s="97"/>
      <x:c r="D92" s="98"/>
      <x:c r="E92" s="99"/>
      <x:c r="F92" s="99"/>
      <x:c r="G92" s="97"/>
      <x:c r="H92" s="79"/>
      <x:c r="I92" s="82" t="str">
        <x:f>IF(OR(B92="",C92="",D92="",E92=""),"",D92*E92)</x:f>
      </x:c>
      <x:c r="J92" s="82" t="str">
        <x:f>IF(I92="","",IF(C92="Buy",-(I92+IF(F92="",0,F92)),I92-IF(F92="",0,F92)))</x:f>
      </x:c>
      <x:c r="K92" s="83"/>
    </x:row>
    <x:row r="93" ht="16.5" customHeight="1">
      <x:c r="A93" s="86"/>
      <x:c r="B93" s="73"/>
      <x:c r="C93" s="94"/>
      <x:c r="D93" s="95"/>
      <x:c r="E93" s="96"/>
      <x:c r="F93" s="96"/>
      <x:c r="G93" s="94"/>
      <x:c r="H93" s="73"/>
      <x:c r="I93" s="76" t="str">
        <x:f>IF(OR(B93="",C93="",D93="",E93=""),"",D93*E93)</x:f>
      </x:c>
      <x:c r="J93" s="76" t="str">
        <x:f>IF(I93="","",IF(C93="Buy",-(I93+IF(F93="",0,F93)),I93-IF(F93="",0,F93)))</x:f>
      </x:c>
      <x:c r="K93" s="77"/>
    </x:row>
    <x:row r="94" ht="16.5" customHeight="1">
      <x:c r="A94" s="87"/>
      <x:c r="B94" s="79"/>
      <x:c r="C94" s="97"/>
      <x:c r="D94" s="98"/>
      <x:c r="E94" s="99"/>
      <x:c r="F94" s="99"/>
      <x:c r="G94" s="97"/>
      <x:c r="H94" s="79"/>
      <x:c r="I94" s="82" t="str">
        <x:f>IF(OR(B94="",C94="",D94="",E94=""),"",D94*E94)</x:f>
      </x:c>
      <x:c r="J94" s="82" t="str">
        <x:f>IF(I94="","",IF(C94="Buy",-(I94+IF(F94="",0,F94)),I94-IF(F94="",0,F94)))</x:f>
      </x:c>
      <x:c r="K94" s="83"/>
    </x:row>
    <x:row r="95" ht="16.5" customHeight="1">
      <x:c r="A95" s="86"/>
      <x:c r="B95" s="73"/>
      <x:c r="C95" s="94"/>
      <x:c r="D95" s="95"/>
      <x:c r="E95" s="96"/>
      <x:c r="F95" s="96"/>
      <x:c r="G95" s="94"/>
      <x:c r="H95" s="73"/>
      <x:c r="I95" s="76" t="str">
        <x:f>IF(OR(B95="",C95="",D95="",E95=""),"",D95*E95)</x:f>
      </x:c>
      <x:c r="J95" s="76" t="str">
        <x:f>IF(I95="","",IF(C95="Buy",-(I95+IF(F95="",0,F95)),I95-IF(F95="",0,F95)))</x:f>
      </x:c>
      <x:c r="K95" s="77"/>
    </x:row>
    <x:row r="96" ht="16.5" customHeight="1">
      <x:c r="A96" s="87"/>
      <x:c r="B96" s="79"/>
      <x:c r="C96" s="97"/>
      <x:c r="D96" s="98"/>
      <x:c r="E96" s="99"/>
      <x:c r="F96" s="99"/>
      <x:c r="G96" s="97"/>
      <x:c r="H96" s="79"/>
      <x:c r="I96" s="82" t="str">
        <x:f>IF(OR(B96="",C96="",D96="",E96=""),"",D96*E96)</x:f>
      </x:c>
      <x:c r="J96" s="82" t="str">
        <x:f>IF(I96="","",IF(C96="Buy",-(I96+IF(F96="",0,F96)),I96-IF(F96="",0,F96)))</x:f>
      </x:c>
      <x:c r="K96" s="83"/>
    </x:row>
    <x:row r="97" ht="16.5" customHeight="1">
      <x:c r="A97" s="86"/>
      <x:c r="B97" s="73"/>
      <x:c r="C97" s="94"/>
      <x:c r="D97" s="95"/>
      <x:c r="E97" s="96"/>
      <x:c r="F97" s="96"/>
      <x:c r="G97" s="94"/>
      <x:c r="H97" s="73"/>
      <x:c r="I97" s="76" t="str">
        <x:f>IF(OR(B97="",C97="",D97="",E97=""),"",D97*E97)</x:f>
      </x:c>
      <x:c r="J97" s="76" t="str">
        <x:f>IF(I97="","",IF(C97="Buy",-(I97+IF(F97="",0,F97)),I97-IF(F97="",0,F97)))</x:f>
      </x:c>
      <x:c r="K97" s="77"/>
    </x:row>
    <x:row r="98" ht="16.5" customHeight="1">
      <x:c r="A98" s="87"/>
      <x:c r="B98" s="79"/>
      <x:c r="C98" s="97"/>
      <x:c r="D98" s="98"/>
      <x:c r="E98" s="99"/>
      <x:c r="F98" s="99"/>
      <x:c r="G98" s="97"/>
      <x:c r="H98" s="79"/>
      <x:c r="I98" s="82" t="str">
        <x:f>IF(OR(B98="",C98="",D98="",E98=""),"",D98*E98)</x:f>
      </x:c>
      <x:c r="J98" s="82" t="str">
        <x:f>IF(I98="","",IF(C98="Buy",-(I98+IF(F98="",0,F98)),I98-IF(F98="",0,F98)))</x:f>
      </x:c>
      <x:c r="K98" s="83"/>
    </x:row>
    <x:row r="99" ht="16.5" customHeight="1">
      <x:c r="A99" s="86"/>
      <x:c r="B99" s="73"/>
      <x:c r="C99" s="94"/>
      <x:c r="D99" s="95"/>
      <x:c r="E99" s="96"/>
      <x:c r="F99" s="96"/>
      <x:c r="G99" s="94"/>
      <x:c r="H99" s="73"/>
      <x:c r="I99" s="76" t="str">
        <x:f>IF(OR(B99="",C99="",D99="",E99=""),"",D99*E99)</x:f>
      </x:c>
      <x:c r="J99" s="76" t="str">
        <x:f>IF(I99="","",IF(C99="Buy",-(I99+IF(F99="",0,F99)),I99-IF(F99="",0,F99)))</x:f>
      </x:c>
      <x:c r="K99" s="77"/>
    </x:row>
    <x:row r="100" ht="16.5" customHeight="1">
      <x:c r="A100" s="87"/>
      <x:c r="B100" s="79"/>
      <x:c r="C100" s="97"/>
      <x:c r="D100" s="98"/>
      <x:c r="E100" s="99"/>
      <x:c r="F100" s="99"/>
      <x:c r="G100" s="97"/>
      <x:c r="H100" s="79"/>
      <x:c r="I100" s="82" t="str">
        <x:f>IF(OR(B100="",C100="",D100="",E100=""),"",D100*E100)</x:f>
      </x:c>
      <x:c r="J100" s="82" t="str">
        <x:f>IF(I100="","",IF(C100="Buy",-(I100+IF(F100="",0,F100)),I100-IF(F100="",0,F100)))</x:f>
      </x:c>
      <x:c r="K100" s="83"/>
    </x:row>
    <x:row r="101" ht="16.5" customHeight="1">
      <x:c r="A101" s="86"/>
      <x:c r="B101" s="73"/>
      <x:c r="C101" s="94"/>
      <x:c r="D101" s="95"/>
      <x:c r="E101" s="96"/>
      <x:c r="F101" s="96"/>
      <x:c r="G101" s="94"/>
      <x:c r="H101" s="73"/>
      <x:c r="I101" s="76" t="str">
        <x:f>IF(OR(B101="",C101="",D101="",E101=""),"",D101*E101)</x:f>
      </x:c>
      <x:c r="J101" s="76" t="str">
        <x:f>IF(I101="","",IF(C101="Buy",-(I101+IF(F101="",0,F101)),I101-IF(F101="",0,F101)))</x:f>
      </x:c>
      <x:c r="K101" s="77"/>
    </x:row>
    <x:row r="102" ht="16.5" customHeight="1">
      <x:c r="A102" s="87"/>
      <x:c r="B102" s="79"/>
      <x:c r="C102" s="97"/>
      <x:c r="D102" s="98"/>
      <x:c r="E102" s="99"/>
      <x:c r="F102" s="99"/>
      <x:c r="G102" s="97"/>
      <x:c r="H102" s="79"/>
      <x:c r="I102" s="82" t="str">
        <x:f>IF(OR(B102="",C102="",D102="",E102=""),"",D102*E102)</x:f>
      </x:c>
      <x:c r="J102" s="82" t="str">
        <x:f>IF(I102="","",IF(C102="Buy",-(I102+IF(F102="",0,F102)),I102-IF(F102="",0,F102)))</x:f>
      </x:c>
      <x:c r="K102" s="83"/>
    </x:row>
    <x:row r="103" ht="16.5" customHeight="1">
      <x:c r="A103" s="86"/>
      <x:c r="B103" s="73"/>
      <x:c r="C103" s="94"/>
      <x:c r="D103" s="95"/>
      <x:c r="E103" s="96"/>
      <x:c r="F103" s="96"/>
      <x:c r="G103" s="94"/>
      <x:c r="H103" s="73"/>
      <x:c r="I103" s="76" t="str">
        <x:f>IF(OR(B103="",C103="",D103="",E103=""),"",D103*E103)</x:f>
      </x:c>
      <x:c r="J103" s="76" t="str">
        <x:f>IF(I103="","",IF(C103="Buy",-(I103+IF(F103="",0,F103)),I103-IF(F103="",0,F103)))</x:f>
      </x:c>
      <x:c r="K103" s="77"/>
    </x:row>
    <x:row r="104" ht="16.5" customHeight="1">
      <x:c r="A104" s="87"/>
      <x:c r="B104" s="79"/>
      <x:c r="C104" s="97"/>
      <x:c r="D104" s="98"/>
      <x:c r="E104" s="99"/>
      <x:c r="F104" s="99"/>
      <x:c r="G104" s="97"/>
      <x:c r="H104" s="79"/>
      <x:c r="I104" s="82" t="str">
        <x:f>IF(OR(B104="",C104="",D104="",E104=""),"",D104*E104)</x:f>
      </x:c>
      <x:c r="J104" s="82" t="str">
        <x:f>IF(I104="","",IF(C104="Buy",-(I104+IF(F104="",0,F104)),I104-IF(F104="",0,F104)))</x:f>
      </x:c>
      <x:c r="K104" s="83"/>
    </x:row>
    <x:row r="105" ht="16.5" customHeight="1">
      <x:c r="A105" s="86"/>
      <x:c r="B105" s="73"/>
      <x:c r="C105" s="94"/>
      <x:c r="D105" s="95"/>
      <x:c r="E105" s="96"/>
      <x:c r="F105" s="96"/>
      <x:c r="G105" s="94"/>
      <x:c r="H105" s="73"/>
      <x:c r="I105" s="76" t="str">
        <x:f>IF(OR(B105="",C105="",D105="",E105=""),"",D105*E105)</x:f>
      </x:c>
      <x:c r="J105" s="76" t="str">
        <x:f>IF(I105="","",IF(C105="Buy",-(I105+IF(F105="",0,F105)),I105-IF(F105="",0,F105)))</x:f>
      </x:c>
      <x:c r="K105" s="77"/>
    </x:row>
    <x:row r="106" ht="16.5" customHeight="1">
      <x:c r="A106" s="87"/>
      <x:c r="B106" s="79"/>
      <x:c r="C106" s="97"/>
      <x:c r="D106" s="98"/>
      <x:c r="E106" s="99"/>
      <x:c r="F106" s="99"/>
      <x:c r="G106" s="97"/>
      <x:c r="H106" s="79"/>
      <x:c r="I106" s="82" t="str">
        <x:f>IF(OR(B106="",C106="",D106="",E106=""),"",D106*E106)</x:f>
      </x:c>
      <x:c r="J106" s="82" t="str">
        <x:f>IF(I106="","",IF(C106="Buy",-(I106+IF(F106="",0,F106)),I106-IF(F106="",0,F106)))</x:f>
      </x:c>
      <x:c r="K106" s="83"/>
    </x:row>
    <x:row r="107" ht="16.5" customHeight="1">
      <x:c r="A107" s="86"/>
      <x:c r="B107" s="73"/>
      <x:c r="C107" s="94"/>
      <x:c r="D107" s="95"/>
      <x:c r="E107" s="96"/>
      <x:c r="F107" s="96"/>
      <x:c r="G107" s="94"/>
      <x:c r="H107" s="73"/>
      <x:c r="I107" s="76" t="str">
        <x:f>IF(OR(B107="",C107="",D107="",E107=""),"",D107*E107)</x:f>
      </x:c>
      <x:c r="J107" s="76" t="str">
        <x:f>IF(I107="","",IF(C107="Buy",-(I107+IF(F107="",0,F107)),I107-IF(F107="",0,F107)))</x:f>
      </x:c>
      <x:c r="K107" s="77"/>
    </x:row>
    <x:row r="108" ht="16.5" customHeight="1">
      <x:c r="A108" s="87"/>
      <x:c r="B108" s="79"/>
      <x:c r="C108" s="97"/>
      <x:c r="D108" s="98"/>
      <x:c r="E108" s="99"/>
      <x:c r="F108" s="99"/>
      <x:c r="G108" s="97"/>
      <x:c r="H108" s="79"/>
      <x:c r="I108" s="82" t="str">
        <x:f>IF(OR(B108="",C108="",D108="",E108=""),"",D108*E108)</x:f>
      </x:c>
      <x:c r="J108" s="82" t="str">
        <x:f>IF(I108="","",IF(C108="Buy",-(I108+IF(F108="",0,F108)),I108-IF(F108="",0,F108)))</x:f>
      </x:c>
      <x:c r="K108" s="83"/>
    </x:row>
    <x:row r="109" ht="16.5" customHeight="1">
      <x:c r="A109" s="86"/>
      <x:c r="B109" s="73"/>
      <x:c r="C109" s="94"/>
      <x:c r="D109" s="95"/>
      <x:c r="E109" s="96"/>
      <x:c r="F109" s="96"/>
      <x:c r="G109" s="94"/>
      <x:c r="H109" s="73"/>
      <x:c r="I109" s="76" t="str">
        <x:f>IF(OR(B109="",C109="",D109="",E109=""),"",D109*E109)</x:f>
      </x:c>
      <x:c r="J109" s="76" t="str">
        <x:f>IF(I109="","",IF(C109="Buy",-(I109+IF(F109="",0,F109)),I109-IF(F109="",0,F109)))</x:f>
      </x:c>
      <x:c r="K109" s="77"/>
    </x:row>
    <x:row r="110" ht="16.5" customHeight="1">
      <x:c r="A110" s="87"/>
      <x:c r="B110" s="79"/>
      <x:c r="C110" s="97"/>
      <x:c r="D110" s="98"/>
      <x:c r="E110" s="99"/>
      <x:c r="F110" s="99"/>
      <x:c r="G110" s="97"/>
      <x:c r="H110" s="79"/>
      <x:c r="I110" s="82" t="str">
        <x:f>IF(OR(B110="",C110="",D110="",E110=""),"",D110*E110)</x:f>
      </x:c>
      <x:c r="J110" s="82" t="str">
        <x:f>IF(I110="","",IF(C110="Buy",-(I110+IF(F110="",0,F110)),I110-IF(F110="",0,F110)))</x:f>
      </x:c>
      <x:c r="K110" s="83"/>
    </x:row>
    <x:row r="111" ht="16.5" customHeight="1">
      <x:c r="A111" s="86"/>
      <x:c r="B111" s="73"/>
      <x:c r="C111" s="94"/>
      <x:c r="D111" s="95"/>
      <x:c r="E111" s="96"/>
      <x:c r="F111" s="96"/>
      <x:c r="G111" s="94"/>
      <x:c r="H111" s="73"/>
      <x:c r="I111" s="76" t="str">
        <x:f>IF(OR(B111="",C111="",D111="",E111=""),"",D111*E111)</x:f>
      </x:c>
      <x:c r="J111" s="76" t="str">
        <x:f>IF(I111="","",IF(C111="Buy",-(I111+IF(F111="",0,F111)),I111-IF(F111="",0,F111)))</x:f>
      </x:c>
      <x:c r="K111" s="77"/>
    </x:row>
    <x:row r="112" ht="16.5" customHeight="1">
      <x:c r="A112" s="87"/>
      <x:c r="B112" s="79"/>
      <x:c r="C112" s="97"/>
      <x:c r="D112" s="98"/>
      <x:c r="E112" s="99"/>
      <x:c r="F112" s="99"/>
      <x:c r="G112" s="97"/>
      <x:c r="H112" s="79"/>
      <x:c r="I112" s="82" t="str">
        <x:f>IF(OR(B112="",C112="",D112="",E112=""),"",D112*E112)</x:f>
      </x:c>
      <x:c r="J112" s="82" t="str">
        <x:f>IF(I112="","",IF(C112="Buy",-(I112+IF(F112="",0,F112)),I112-IF(F112="",0,F112)))</x:f>
      </x:c>
      <x:c r="K112" s="83"/>
    </x:row>
    <x:row r="113" ht="16.5" customHeight="1">
      <x:c r="A113" s="86"/>
      <x:c r="B113" s="73"/>
      <x:c r="C113" s="94"/>
      <x:c r="D113" s="95"/>
      <x:c r="E113" s="96"/>
      <x:c r="F113" s="96"/>
      <x:c r="G113" s="94"/>
      <x:c r="H113" s="73"/>
      <x:c r="I113" s="76" t="str">
        <x:f>IF(OR(B113="",C113="",D113="",E113=""),"",D113*E113)</x:f>
      </x:c>
      <x:c r="J113" s="76" t="str">
        <x:f>IF(I113="","",IF(C113="Buy",-(I113+IF(F113="",0,F113)),I113-IF(F113="",0,F113)))</x:f>
      </x:c>
      <x:c r="K113" s="77"/>
    </x:row>
    <x:row r="114" ht="16.5" customHeight="1">
      <x:c r="A114" s="87"/>
      <x:c r="B114" s="79"/>
      <x:c r="C114" s="97"/>
      <x:c r="D114" s="98"/>
      <x:c r="E114" s="99"/>
      <x:c r="F114" s="99"/>
      <x:c r="G114" s="97"/>
      <x:c r="H114" s="79"/>
      <x:c r="I114" s="82" t="str">
        <x:f>IF(OR(B114="",C114="",D114="",E114=""),"",D114*E114)</x:f>
      </x:c>
      <x:c r="J114" s="82" t="str">
        <x:f>IF(I114="","",IF(C114="Buy",-(I114+IF(F114="",0,F114)),I114-IF(F114="",0,F114)))</x:f>
      </x:c>
      <x:c r="K114" s="83"/>
    </x:row>
    <x:row r="115" ht="16.5" customHeight="1">
      <x:c r="A115" s="86"/>
      <x:c r="B115" s="73"/>
      <x:c r="C115" s="94"/>
      <x:c r="D115" s="95"/>
      <x:c r="E115" s="96"/>
      <x:c r="F115" s="96"/>
      <x:c r="G115" s="94"/>
      <x:c r="H115" s="73"/>
      <x:c r="I115" s="76" t="str">
        <x:f>IF(OR(B115="",C115="",D115="",E115=""),"",D115*E115)</x:f>
      </x:c>
      <x:c r="J115" s="76" t="str">
        <x:f>IF(I115="","",IF(C115="Buy",-(I115+IF(F115="",0,F115)),I115-IF(F115="",0,F115)))</x:f>
      </x:c>
      <x:c r="K115" s="77"/>
    </x:row>
    <x:row r="116" ht="16.5" customHeight="1">
      <x:c r="A116" s="87"/>
      <x:c r="B116" s="79"/>
      <x:c r="C116" s="97"/>
      <x:c r="D116" s="98"/>
      <x:c r="E116" s="99"/>
      <x:c r="F116" s="99"/>
      <x:c r="G116" s="97"/>
      <x:c r="H116" s="79"/>
      <x:c r="I116" s="82" t="str">
        <x:f>IF(OR(B116="",C116="",D116="",E116=""),"",D116*E116)</x:f>
      </x:c>
      <x:c r="J116" s="82" t="str">
        <x:f>IF(I116="","",IF(C116="Buy",-(I116+IF(F116="",0,F116)),I116-IF(F116="",0,F116)))</x:f>
      </x:c>
      <x:c r="K116" s="83"/>
    </x:row>
    <x:row r="117" ht="16.5" customHeight="1">
      <x:c r="A117" s="86"/>
      <x:c r="B117" s="73"/>
      <x:c r="C117" s="94"/>
      <x:c r="D117" s="95"/>
      <x:c r="E117" s="96"/>
      <x:c r="F117" s="96"/>
      <x:c r="G117" s="94"/>
      <x:c r="H117" s="73"/>
      <x:c r="I117" s="76" t="str">
        <x:f>IF(OR(B117="",C117="",D117="",E117=""),"",D117*E117)</x:f>
      </x:c>
      <x:c r="J117" s="76" t="str">
        <x:f>IF(I117="","",IF(C117="Buy",-(I117+IF(F117="",0,F117)),I117-IF(F117="",0,F117)))</x:f>
      </x:c>
      <x:c r="K117" s="77"/>
    </x:row>
    <x:row r="118" ht="16.5" customHeight="1">
      <x:c r="A118" s="87"/>
      <x:c r="B118" s="79"/>
      <x:c r="C118" s="97"/>
      <x:c r="D118" s="98"/>
      <x:c r="E118" s="99"/>
      <x:c r="F118" s="99"/>
      <x:c r="G118" s="97"/>
      <x:c r="H118" s="79"/>
      <x:c r="I118" s="82" t="str">
        <x:f>IF(OR(B118="",C118="",D118="",E118=""),"",D118*E118)</x:f>
      </x:c>
      <x:c r="J118" s="82" t="str">
        <x:f>IF(I118="","",IF(C118="Buy",-(I118+IF(F118="",0,F118)),I118-IF(F118="",0,F118)))</x:f>
      </x:c>
      <x:c r="K118" s="83"/>
    </x:row>
    <x:row r="119" ht="16.5" customHeight="1">
      <x:c r="A119" s="86"/>
      <x:c r="B119" s="73"/>
      <x:c r="C119" s="94"/>
      <x:c r="D119" s="95"/>
      <x:c r="E119" s="96"/>
      <x:c r="F119" s="96"/>
      <x:c r="G119" s="94"/>
      <x:c r="H119" s="73"/>
      <x:c r="I119" s="76" t="str">
        <x:f>IF(OR(B119="",C119="",D119="",E119=""),"",D119*E119)</x:f>
      </x:c>
      <x:c r="J119" s="76" t="str">
        <x:f>IF(I119="","",IF(C119="Buy",-(I119+IF(F119="",0,F119)),I119-IF(F119="",0,F119)))</x:f>
      </x:c>
      <x:c r="K119" s="77"/>
    </x:row>
    <x:row r="120" ht="16.5" customHeight="1">
      <x:c r="A120" s="87"/>
      <x:c r="B120" s="79"/>
      <x:c r="C120" s="97"/>
      <x:c r="D120" s="98"/>
      <x:c r="E120" s="99"/>
      <x:c r="F120" s="99"/>
      <x:c r="G120" s="97"/>
      <x:c r="H120" s="79"/>
      <x:c r="I120" s="82" t="str">
        <x:f>IF(OR(B120="",C120="",D120="",E120=""),"",D120*E120)</x:f>
      </x:c>
      <x:c r="J120" s="82" t="str">
        <x:f>IF(I120="","",IF(C120="Buy",-(I120+IF(F120="",0,F120)),I120-IF(F120="",0,F120)))</x:f>
      </x:c>
      <x:c r="K120" s="83"/>
    </x:row>
    <x:row r="121" ht="16.5" customHeight="1">
      <x:c r="A121" s="86"/>
      <x:c r="B121" s="73"/>
      <x:c r="C121" s="94"/>
      <x:c r="D121" s="95"/>
      <x:c r="E121" s="96"/>
      <x:c r="F121" s="96"/>
      <x:c r="G121" s="94"/>
      <x:c r="H121" s="73"/>
      <x:c r="I121" s="76" t="str">
        <x:f>IF(OR(B121="",C121="",D121="",E121=""),"",D121*E121)</x:f>
      </x:c>
      <x:c r="J121" s="76" t="str">
        <x:f>IF(I121="","",IF(C121="Buy",-(I121+IF(F121="",0,F121)),I121-IF(F121="",0,F121)))</x:f>
      </x:c>
      <x:c r="K121" s="77"/>
    </x:row>
    <x:row r="122" ht="16.5" customHeight="1">
      <x:c r="A122" s="87"/>
      <x:c r="B122" s="79"/>
      <x:c r="C122" s="97"/>
      <x:c r="D122" s="98"/>
      <x:c r="E122" s="99"/>
      <x:c r="F122" s="99"/>
      <x:c r="G122" s="97"/>
      <x:c r="H122" s="79"/>
      <x:c r="I122" s="82" t="str">
        <x:f>IF(OR(B122="",C122="",D122="",E122=""),"",D122*E122)</x:f>
      </x:c>
      <x:c r="J122" s="82" t="str">
        <x:f>IF(I122="","",IF(C122="Buy",-(I122+IF(F122="",0,F122)),I122-IF(F122="",0,F122)))</x:f>
      </x:c>
      <x:c r="K122" s="83"/>
    </x:row>
    <x:row r="123" ht="16.5" customHeight="1">
      <x:c r="A123" s="86"/>
      <x:c r="B123" s="73"/>
      <x:c r="C123" s="94"/>
      <x:c r="D123" s="95"/>
      <x:c r="E123" s="96"/>
      <x:c r="F123" s="96"/>
      <x:c r="G123" s="94"/>
      <x:c r="H123" s="73"/>
      <x:c r="I123" s="76" t="str">
        <x:f>IF(OR(B123="",C123="",D123="",E123=""),"",D123*E123)</x:f>
      </x:c>
      <x:c r="J123" s="76" t="str">
        <x:f>IF(I123="","",IF(C123="Buy",-(I123+IF(F123="",0,F123)),I123-IF(F123="",0,F123)))</x:f>
      </x:c>
      <x:c r="K123" s="77"/>
    </x:row>
    <x:row r="124" ht="16.5" customHeight="1">
      <x:c r="A124" s="87"/>
      <x:c r="B124" s="79"/>
      <x:c r="C124" s="97"/>
      <x:c r="D124" s="98"/>
      <x:c r="E124" s="99"/>
      <x:c r="F124" s="99"/>
      <x:c r="G124" s="97"/>
      <x:c r="H124" s="79"/>
      <x:c r="I124" s="82" t="str">
        <x:f>IF(OR(B124="",C124="",D124="",E124=""),"",D124*E124)</x:f>
      </x:c>
      <x:c r="J124" s="82" t="str">
        <x:f>IF(I124="","",IF(C124="Buy",-(I124+IF(F124="",0,F124)),I124-IF(F124="",0,F124)))</x:f>
      </x:c>
      <x:c r="K124" s="83"/>
    </x:row>
    <x:row r="125" ht="16.5" customHeight="1">
      <x:c r="A125" s="86"/>
      <x:c r="B125" s="73"/>
      <x:c r="C125" s="94"/>
      <x:c r="D125" s="95"/>
      <x:c r="E125" s="96"/>
      <x:c r="F125" s="96"/>
      <x:c r="G125" s="94"/>
      <x:c r="H125" s="73"/>
      <x:c r="I125" s="76" t="str">
        <x:f>IF(OR(B125="",C125="",D125="",E125=""),"",D125*E125)</x:f>
      </x:c>
      <x:c r="J125" s="76" t="str">
        <x:f>IF(I125="","",IF(C125="Buy",-(I125+IF(F125="",0,F125)),I125-IF(F125="",0,F125)))</x:f>
      </x:c>
      <x:c r="K125" s="77"/>
    </x:row>
    <x:row r="126" ht="16.5" customHeight="1">
      <x:c r="A126" s="87"/>
      <x:c r="B126" s="79"/>
      <x:c r="C126" s="97"/>
      <x:c r="D126" s="98"/>
      <x:c r="E126" s="99"/>
      <x:c r="F126" s="99"/>
      <x:c r="G126" s="97"/>
      <x:c r="H126" s="79"/>
      <x:c r="I126" s="82" t="str">
        <x:f>IF(OR(B126="",C126="",D126="",E126=""),"",D126*E126)</x:f>
      </x:c>
      <x:c r="J126" s="82" t="str">
        <x:f>IF(I126="","",IF(C126="Buy",-(I126+IF(F126="",0,F126)),I126-IF(F126="",0,F126)))</x:f>
      </x:c>
      <x:c r="K126" s="83"/>
    </x:row>
    <x:row r="127" ht="16.5" customHeight="1">
      <x:c r="A127" s="86"/>
      <x:c r="B127" s="73"/>
      <x:c r="C127" s="94"/>
      <x:c r="D127" s="95"/>
      <x:c r="E127" s="96"/>
      <x:c r="F127" s="96"/>
      <x:c r="G127" s="94"/>
      <x:c r="H127" s="73"/>
      <x:c r="I127" s="76" t="str">
        <x:f>IF(OR(B127="",C127="",D127="",E127=""),"",D127*E127)</x:f>
      </x:c>
      <x:c r="J127" s="76" t="str">
        <x:f>IF(I127="","",IF(C127="Buy",-(I127+IF(F127="",0,F127)),I127-IF(F127="",0,F127)))</x:f>
      </x:c>
      <x:c r="K127" s="77"/>
    </x:row>
    <x:row r="128" ht="16.5" customHeight="1">
      <x:c r="A128" s="87"/>
      <x:c r="B128" s="79"/>
      <x:c r="C128" s="97"/>
      <x:c r="D128" s="98"/>
      <x:c r="E128" s="99"/>
      <x:c r="F128" s="99"/>
      <x:c r="G128" s="97"/>
      <x:c r="H128" s="79"/>
      <x:c r="I128" s="82" t="str">
        <x:f>IF(OR(B128="",C128="",D128="",E128=""),"",D128*E128)</x:f>
      </x:c>
      <x:c r="J128" s="82" t="str">
        <x:f>IF(I128="","",IF(C128="Buy",-(I128+IF(F128="",0,F128)),I128-IF(F128="",0,F128)))</x:f>
      </x:c>
      <x:c r="K128" s="83"/>
    </x:row>
    <x:row r="129" ht="16.5" customHeight="1">
      <x:c r="A129" s="86"/>
      <x:c r="B129" s="73"/>
      <x:c r="C129" s="94"/>
      <x:c r="D129" s="95"/>
      <x:c r="E129" s="96"/>
      <x:c r="F129" s="96"/>
      <x:c r="G129" s="94"/>
      <x:c r="H129" s="73"/>
      <x:c r="I129" s="76" t="str">
        <x:f>IF(OR(B129="",C129="",D129="",E129=""),"",D129*E129)</x:f>
      </x:c>
      <x:c r="J129" s="76" t="str">
        <x:f>IF(I129="","",IF(C129="Buy",-(I129+IF(F129="",0,F129)),I129-IF(F129="",0,F129)))</x:f>
      </x:c>
      <x:c r="K129" s="77"/>
    </x:row>
    <x:row r="130" ht="16.5" customHeight="1">
      <x:c r="A130" s="87"/>
      <x:c r="B130" s="79"/>
      <x:c r="C130" s="97"/>
      <x:c r="D130" s="98"/>
      <x:c r="E130" s="99"/>
      <x:c r="F130" s="99"/>
      <x:c r="G130" s="97"/>
      <x:c r="H130" s="79"/>
      <x:c r="I130" s="82" t="str">
        <x:f>IF(OR(B130="",C130="",D130="",E130=""),"",D130*E130)</x:f>
      </x:c>
      <x:c r="J130" s="82" t="str">
        <x:f>IF(I130="","",IF(C130="Buy",-(I130+IF(F130="",0,F130)),I130-IF(F130="",0,F130)))</x:f>
      </x:c>
      <x:c r="K130" s="83"/>
    </x:row>
    <x:row r="131" ht="16.5" customHeight="1">
      <x:c r="A131" s="86"/>
      <x:c r="B131" s="73"/>
      <x:c r="C131" s="94"/>
      <x:c r="D131" s="95"/>
      <x:c r="E131" s="96"/>
      <x:c r="F131" s="96"/>
      <x:c r="G131" s="94"/>
      <x:c r="H131" s="73"/>
      <x:c r="I131" s="76" t="str">
        <x:f>IF(OR(B131="",C131="",D131="",E131=""),"",D131*E131)</x:f>
      </x:c>
      <x:c r="J131" s="76" t="str">
        <x:f>IF(I131="","",IF(C131="Buy",-(I131+IF(F131="",0,F131)),I131-IF(F131="",0,F131)))</x:f>
      </x:c>
      <x:c r="K131" s="77"/>
    </x:row>
    <x:row r="132" ht="16.5" customHeight="1">
      <x:c r="A132" s="87"/>
      <x:c r="B132" s="79"/>
      <x:c r="C132" s="97"/>
      <x:c r="D132" s="98"/>
      <x:c r="E132" s="99"/>
      <x:c r="F132" s="99"/>
      <x:c r="G132" s="97"/>
      <x:c r="H132" s="79"/>
      <x:c r="I132" s="82" t="str">
        <x:f>IF(OR(B132="",C132="",D132="",E132=""),"",D132*E132)</x:f>
      </x:c>
      <x:c r="J132" s="82" t="str">
        <x:f>IF(I132="","",IF(C132="Buy",-(I132+IF(F132="",0,F132)),I132-IF(F132="",0,F132)))</x:f>
      </x:c>
      <x:c r="K132" s="83"/>
    </x:row>
    <x:row r="133" ht="16.5" customHeight="1">
      <x:c r="A133" s="86"/>
      <x:c r="B133" s="73"/>
      <x:c r="C133" s="94"/>
      <x:c r="D133" s="95"/>
      <x:c r="E133" s="96"/>
      <x:c r="F133" s="96"/>
      <x:c r="G133" s="94"/>
      <x:c r="H133" s="73"/>
      <x:c r="I133" s="76" t="str">
        <x:f>IF(OR(B133="",C133="",D133="",E133=""),"",D133*E133)</x:f>
      </x:c>
      <x:c r="J133" s="76" t="str">
        <x:f>IF(I133="","",IF(C133="Buy",-(I133+IF(F133="",0,F133)),I133-IF(F133="",0,F133)))</x:f>
      </x:c>
      <x:c r="K133" s="77"/>
    </x:row>
    <x:row r="134" ht="16.5" customHeight="1">
      <x:c r="A134" s="87"/>
      <x:c r="B134" s="79"/>
      <x:c r="C134" s="97"/>
      <x:c r="D134" s="98"/>
      <x:c r="E134" s="99"/>
      <x:c r="F134" s="99"/>
      <x:c r="G134" s="97"/>
      <x:c r="H134" s="79"/>
      <x:c r="I134" s="82" t="str">
        <x:f>IF(OR(B134="",C134="",D134="",E134=""),"",D134*E134)</x:f>
      </x:c>
      <x:c r="J134" s="82" t="str">
        <x:f>IF(I134="","",IF(C134="Buy",-(I134+IF(F134="",0,F134)),I134-IF(F134="",0,F134)))</x:f>
      </x:c>
      <x:c r="K134" s="83"/>
    </x:row>
    <x:row r="135" ht="16.5" customHeight="1">
      <x:c r="A135" s="86"/>
      <x:c r="B135" s="73"/>
      <x:c r="C135" s="94"/>
      <x:c r="D135" s="95"/>
      <x:c r="E135" s="96"/>
      <x:c r="F135" s="96"/>
      <x:c r="G135" s="94"/>
      <x:c r="H135" s="73"/>
      <x:c r="I135" s="76" t="str">
        <x:f>IF(OR(B135="",C135="",D135="",E135=""),"",D135*E135)</x:f>
      </x:c>
      <x:c r="J135" s="76" t="str">
        <x:f>IF(I135="","",IF(C135="Buy",-(I135+IF(F135="",0,F135)),I135-IF(F135="",0,F135)))</x:f>
      </x:c>
      <x:c r="K135" s="77"/>
    </x:row>
    <x:row r="136" ht="16.5" customHeight="1">
      <x:c r="A136" s="87"/>
      <x:c r="B136" s="79"/>
      <x:c r="C136" s="97"/>
      <x:c r="D136" s="98"/>
      <x:c r="E136" s="99"/>
      <x:c r="F136" s="99"/>
      <x:c r="G136" s="97"/>
      <x:c r="H136" s="79"/>
      <x:c r="I136" s="82" t="str">
        <x:f>IF(OR(B136="",C136="",D136="",E136=""),"",D136*E136)</x:f>
      </x:c>
      <x:c r="J136" s="82" t="str">
        <x:f>IF(I136="","",IF(C136="Buy",-(I136+IF(F136="",0,F136)),I136-IF(F136="",0,F136)))</x:f>
      </x:c>
      <x:c r="K136" s="83"/>
    </x:row>
    <x:row r="137" ht="16.5" customHeight="1">
      <x:c r="A137" s="86"/>
      <x:c r="B137" s="73"/>
      <x:c r="C137" s="94"/>
      <x:c r="D137" s="95"/>
      <x:c r="E137" s="96"/>
      <x:c r="F137" s="96"/>
      <x:c r="G137" s="94"/>
      <x:c r="H137" s="73"/>
      <x:c r="I137" s="76" t="str">
        <x:f>IF(OR(B137="",C137="",D137="",E137=""),"",D137*E137)</x:f>
      </x:c>
      <x:c r="J137" s="76" t="str">
        <x:f>IF(I137="","",IF(C137="Buy",-(I137+IF(F137="",0,F137)),I137-IF(F137="",0,F137)))</x:f>
      </x:c>
      <x:c r="K137" s="77"/>
    </x:row>
    <x:row r="138" ht="16.5" customHeight="1">
      <x:c r="A138" s="87"/>
      <x:c r="B138" s="79"/>
      <x:c r="C138" s="97"/>
      <x:c r="D138" s="98"/>
      <x:c r="E138" s="99"/>
      <x:c r="F138" s="99"/>
      <x:c r="G138" s="97"/>
      <x:c r="H138" s="79"/>
      <x:c r="I138" s="82" t="str">
        <x:f>IF(OR(B138="",C138="",D138="",E138=""),"",D138*E138)</x:f>
      </x:c>
      <x:c r="J138" s="82" t="str">
        <x:f>IF(I138="","",IF(C138="Buy",-(I138+IF(F138="",0,F138)),I138-IF(F138="",0,F138)))</x:f>
      </x:c>
      <x:c r="K138" s="83"/>
    </x:row>
    <x:row r="139" ht="16.5" customHeight="1">
      <x:c r="A139" s="86"/>
      <x:c r="B139" s="73"/>
      <x:c r="C139" s="94"/>
      <x:c r="D139" s="95"/>
      <x:c r="E139" s="96"/>
      <x:c r="F139" s="96"/>
      <x:c r="G139" s="94"/>
      <x:c r="H139" s="73"/>
      <x:c r="I139" s="76" t="str">
        <x:f>IF(OR(B139="",C139="",D139="",E139=""),"",D139*E139)</x:f>
      </x:c>
      <x:c r="J139" s="76" t="str">
        <x:f>IF(I139="","",IF(C139="Buy",-(I139+IF(F139="",0,F139)),I139-IF(F139="",0,F139)))</x:f>
      </x:c>
      <x:c r="K139" s="77"/>
    </x:row>
    <x:row r="140" ht="16.5" customHeight="1">
      <x:c r="A140" s="87"/>
      <x:c r="B140" s="79"/>
      <x:c r="C140" s="97"/>
      <x:c r="D140" s="98"/>
      <x:c r="E140" s="99"/>
      <x:c r="F140" s="99"/>
      <x:c r="G140" s="97"/>
      <x:c r="H140" s="79"/>
      <x:c r="I140" s="82" t="str">
        <x:f>IF(OR(B140="",C140="",D140="",E140=""),"",D140*E140)</x:f>
      </x:c>
      <x:c r="J140" s="82" t="str">
        <x:f>IF(I140="","",IF(C140="Buy",-(I140+IF(F140="",0,F140)),I140-IF(F140="",0,F140)))</x:f>
      </x:c>
      <x:c r="K140" s="83"/>
    </x:row>
    <x:row r="141" ht="16.5" customHeight="1">
      <x:c r="A141" s="86"/>
      <x:c r="B141" s="73"/>
      <x:c r="C141" s="94"/>
      <x:c r="D141" s="95"/>
      <x:c r="E141" s="96"/>
      <x:c r="F141" s="96"/>
      <x:c r="G141" s="94"/>
      <x:c r="H141" s="73"/>
      <x:c r="I141" s="76" t="str">
        <x:f>IF(OR(B141="",C141="",D141="",E141=""),"",D141*E141)</x:f>
      </x:c>
      <x:c r="J141" s="76" t="str">
        <x:f>IF(I141="","",IF(C141="Buy",-(I141+IF(F141="",0,F141)),I141-IF(F141="",0,F141)))</x:f>
      </x:c>
      <x:c r="K141" s="77"/>
    </x:row>
    <x:row r="142" ht="16.5" customHeight="1">
      <x:c r="A142" s="87"/>
      <x:c r="B142" s="79"/>
      <x:c r="C142" s="97"/>
      <x:c r="D142" s="98"/>
      <x:c r="E142" s="99"/>
      <x:c r="F142" s="99"/>
      <x:c r="G142" s="97"/>
      <x:c r="H142" s="79"/>
      <x:c r="I142" s="82" t="str">
        <x:f>IF(OR(B142="",C142="",D142="",E142=""),"",D142*E142)</x:f>
      </x:c>
      <x:c r="J142" s="82" t="str">
        <x:f>IF(I142="","",IF(C142="Buy",-(I142+IF(F142="",0,F142)),I142-IF(F142="",0,F142)))</x:f>
      </x:c>
      <x:c r="K142" s="83"/>
    </x:row>
    <x:row r="143" ht="16.5" customHeight="1">
      <x:c r="A143" s="86"/>
      <x:c r="B143" s="73"/>
      <x:c r="C143" s="94"/>
      <x:c r="D143" s="95"/>
      <x:c r="E143" s="96"/>
      <x:c r="F143" s="96"/>
      <x:c r="G143" s="94"/>
      <x:c r="H143" s="73"/>
      <x:c r="I143" s="76" t="str">
        <x:f>IF(OR(B143="",C143="",D143="",E143=""),"",D143*E143)</x:f>
      </x:c>
      <x:c r="J143" s="76" t="str">
        <x:f>IF(I143="","",IF(C143="Buy",-(I143+IF(F143="",0,F143)),I143-IF(F143="",0,F143)))</x:f>
      </x:c>
      <x:c r="K143" s="77"/>
    </x:row>
    <x:row r="144" ht="16.5" customHeight="1">
      <x:c r="A144" s="87"/>
      <x:c r="B144" s="79"/>
      <x:c r="C144" s="97"/>
      <x:c r="D144" s="98"/>
      <x:c r="E144" s="99"/>
      <x:c r="F144" s="99"/>
      <x:c r="G144" s="97"/>
      <x:c r="H144" s="79"/>
      <x:c r="I144" s="82" t="str">
        <x:f>IF(OR(B144="",C144="",D144="",E144=""),"",D144*E144)</x:f>
      </x:c>
      <x:c r="J144" s="82" t="str">
        <x:f>IF(I144="","",IF(C144="Buy",-(I144+IF(F144="",0,F144)),I144-IF(F144="",0,F144)))</x:f>
      </x:c>
      <x:c r="K144" s="83"/>
    </x:row>
    <x:row r="145" ht="16.5" customHeight="1">
      <x:c r="A145" s="86"/>
      <x:c r="B145" s="73"/>
      <x:c r="C145" s="94"/>
      <x:c r="D145" s="95"/>
      <x:c r="E145" s="96"/>
      <x:c r="F145" s="96"/>
      <x:c r="G145" s="94"/>
      <x:c r="H145" s="73"/>
      <x:c r="I145" s="76" t="str">
        <x:f>IF(OR(B145="",C145="",D145="",E145=""),"",D145*E145)</x:f>
      </x:c>
      <x:c r="J145" s="76" t="str">
        <x:f>IF(I145="","",IF(C145="Buy",-(I145+IF(F145="",0,F145)),I145-IF(F145="",0,F145)))</x:f>
      </x:c>
      <x:c r="K145" s="77"/>
    </x:row>
    <x:row r="146" ht="16.5" customHeight="1">
      <x:c r="A146" s="87"/>
      <x:c r="B146" s="79"/>
      <x:c r="C146" s="97"/>
      <x:c r="D146" s="98"/>
      <x:c r="E146" s="99"/>
      <x:c r="F146" s="99"/>
      <x:c r="G146" s="97"/>
      <x:c r="H146" s="79"/>
      <x:c r="I146" s="82" t="str">
        <x:f>IF(OR(B146="",C146="",D146="",E146=""),"",D146*E146)</x:f>
      </x:c>
      <x:c r="J146" s="82" t="str">
        <x:f>IF(I146="","",IF(C146="Buy",-(I146+IF(F146="",0,F146)),I146-IF(F146="",0,F146)))</x:f>
      </x:c>
      <x:c r="K146" s="83"/>
    </x:row>
    <x:row r="147" ht="16.5" customHeight="1">
      <x:c r="A147" s="86"/>
      <x:c r="B147" s="73"/>
      <x:c r="C147" s="94"/>
      <x:c r="D147" s="95"/>
      <x:c r="E147" s="96"/>
      <x:c r="F147" s="96"/>
      <x:c r="G147" s="94"/>
      <x:c r="H147" s="73"/>
      <x:c r="I147" s="76" t="str">
        <x:f>IF(OR(B147="",C147="",D147="",E147=""),"",D147*E147)</x:f>
      </x:c>
      <x:c r="J147" s="76" t="str">
        <x:f>IF(I147="","",IF(C147="Buy",-(I147+IF(F147="",0,F147)),I147-IF(F147="",0,F147)))</x:f>
      </x:c>
      <x:c r="K147" s="77"/>
    </x:row>
    <x:row r="148" ht="16.5" customHeight="1">
      <x:c r="A148" s="87"/>
      <x:c r="B148" s="79"/>
      <x:c r="C148" s="97"/>
      <x:c r="D148" s="98"/>
      <x:c r="E148" s="99"/>
      <x:c r="F148" s="99"/>
      <x:c r="G148" s="97"/>
      <x:c r="H148" s="79"/>
      <x:c r="I148" s="82" t="str">
        <x:f>IF(OR(B148="",C148="",D148="",E148=""),"",D148*E148)</x:f>
      </x:c>
      <x:c r="J148" s="82" t="str">
        <x:f>IF(I148="","",IF(C148="Buy",-(I148+IF(F148="",0,F148)),I148-IF(F148="",0,F148)))</x:f>
      </x:c>
      <x:c r="K148" s="83"/>
    </x:row>
    <x:row r="149" ht="16.5" customHeight="1">
      <x:c r="A149" s="86"/>
      <x:c r="B149" s="73"/>
      <x:c r="C149" s="94"/>
      <x:c r="D149" s="95"/>
      <x:c r="E149" s="96"/>
      <x:c r="F149" s="96"/>
      <x:c r="G149" s="94"/>
      <x:c r="H149" s="73"/>
      <x:c r="I149" s="76" t="str">
        <x:f>IF(OR(B149="",C149="",D149="",E149=""),"",D149*E149)</x:f>
      </x:c>
      <x:c r="J149" s="76" t="str">
        <x:f>IF(I149="","",IF(C149="Buy",-(I149+IF(F149="",0,F149)),I149-IF(F149="",0,F149)))</x:f>
      </x:c>
      <x:c r="K149" s="77"/>
    </x:row>
    <x:row r="150" ht="16.5" customHeight="1">
      <x:c r="A150" s="87"/>
      <x:c r="B150" s="79"/>
      <x:c r="C150" s="97"/>
      <x:c r="D150" s="98"/>
      <x:c r="E150" s="99"/>
      <x:c r="F150" s="99"/>
      <x:c r="G150" s="97"/>
      <x:c r="H150" s="79"/>
      <x:c r="I150" s="82" t="str">
        <x:f>IF(OR(B150="",C150="",D150="",E150=""),"",D150*E150)</x:f>
      </x:c>
      <x:c r="J150" s="82" t="str">
        <x:f>IF(I150="","",IF(C150="Buy",-(I150+IF(F150="",0,F150)),I150-IF(F150="",0,F150)))</x:f>
      </x:c>
      <x:c r="K150" s="83"/>
    </x:row>
    <x:row r="151" ht="16.5" customHeight="1">
      <x:c r="A151" s="86"/>
      <x:c r="B151" s="73"/>
      <x:c r="C151" s="94"/>
      <x:c r="D151" s="95"/>
      <x:c r="E151" s="96"/>
      <x:c r="F151" s="96"/>
      <x:c r="G151" s="94"/>
      <x:c r="H151" s="73"/>
      <x:c r="I151" s="76" t="str">
        <x:f>IF(OR(B151="",C151="",D151="",E151=""),"",D151*E151)</x:f>
      </x:c>
      <x:c r="J151" s="76" t="str">
        <x:f>IF(I151="","",IF(C151="Buy",-(I151+IF(F151="",0,F151)),I151-IF(F151="",0,F151)))</x:f>
      </x:c>
      <x:c r="K151" s="77"/>
    </x:row>
    <x:row r="152" ht="16.5" customHeight="1">
      <x:c r="A152" s="87"/>
      <x:c r="B152" s="79"/>
      <x:c r="C152" s="97"/>
      <x:c r="D152" s="98"/>
      <x:c r="E152" s="99"/>
      <x:c r="F152" s="99"/>
      <x:c r="G152" s="97"/>
      <x:c r="H152" s="79"/>
      <x:c r="I152" s="82" t="str">
        <x:f>IF(OR(B152="",C152="",D152="",E152=""),"",D152*E152)</x:f>
      </x:c>
      <x:c r="J152" s="82" t="str">
        <x:f>IF(I152="","",IF(C152="Buy",-(I152+IF(F152="",0,F152)),I152-IF(F152="",0,F152)))</x:f>
      </x:c>
      <x:c r="K152" s="83"/>
    </x:row>
    <x:row r="153" ht="16.5" customHeight="1">
      <x:c r="A153" s="86"/>
      <x:c r="B153" s="73"/>
      <x:c r="C153" s="94"/>
      <x:c r="D153" s="95"/>
      <x:c r="E153" s="96"/>
      <x:c r="F153" s="96"/>
      <x:c r="G153" s="94"/>
      <x:c r="H153" s="73"/>
      <x:c r="I153" s="76" t="str">
        <x:f>IF(OR(B153="",C153="",D153="",E153=""),"",D153*E153)</x:f>
      </x:c>
      <x:c r="J153" s="76" t="str">
        <x:f>IF(I153="","",IF(C153="Buy",-(I153+IF(F153="",0,F153)),I153-IF(F153="",0,F153)))</x:f>
      </x:c>
      <x:c r="K153" s="77"/>
    </x:row>
    <x:row r="154" ht="16.5" customHeight="1">
      <x:c r="A154" s="87"/>
      <x:c r="B154" s="79"/>
      <x:c r="C154" s="97"/>
      <x:c r="D154" s="98"/>
      <x:c r="E154" s="99"/>
      <x:c r="F154" s="99"/>
      <x:c r="G154" s="97"/>
      <x:c r="H154" s="79"/>
      <x:c r="I154" s="82" t="str">
        <x:f>IF(OR(B154="",C154="",D154="",E154=""),"",D154*E154)</x:f>
      </x:c>
      <x:c r="J154" s="82" t="str">
        <x:f>IF(I154="","",IF(C154="Buy",-(I154+IF(F154="",0,F154)),I154-IF(F154="",0,F154)))</x:f>
      </x:c>
      <x:c r="K154" s="83"/>
    </x:row>
    <x:row r="155" ht="16.5" customHeight="1">
      <x:c r="A155" s="86"/>
      <x:c r="B155" s="73"/>
      <x:c r="C155" s="94"/>
      <x:c r="D155" s="95"/>
      <x:c r="E155" s="96"/>
      <x:c r="F155" s="96"/>
      <x:c r="G155" s="94"/>
      <x:c r="H155" s="73"/>
      <x:c r="I155" s="76" t="str">
        <x:f>IF(OR(B155="",C155="",D155="",E155=""),"",D155*E155)</x:f>
      </x:c>
      <x:c r="J155" s="76" t="str">
        <x:f>IF(I155="","",IF(C155="Buy",-(I155+IF(F155="",0,F155)),I155-IF(F155="",0,F155)))</x:f>
      </x:c>
      <x:c r="K155" s="77"/>
    </x:row>
    <x:row r="156" ht="16.5" customHeight="1">
      <x:c r="A156" s="87"/>
      <x:c r="B156" s="79"/>
      <x:c r="C156" s="97"/>
      <x:c r="D156" s="98"/>
      <x:c r="E156" s="99"/>
      <x:c r="F156" s="99"/>
      <x:c r="G156" s="97"/>
      <x:c r="H156" s="79"/>
      <x:c r="I156" s="82" t="str">
        <x:f>IF(OR(B156="",C156="",D156="",E156=""),"",D156*E156)</x:f>
      </x:c>
      <x:c r="J156" s="82" t="str">
        <x:f>IF(I156="","",IF(C156="Buy",-(I156+IF(F156="",0,F156)),I156-IF(F156="",0,F156)))</x:f>
      </x:c>
      <x:c r="K156" s="83"/>
    </x:row>
    <x:row r="157" ht="16.5" customHeight="1">
      <x:c r="A157" s="86"/>
      <x:c r="B157" s="73"/>
      <x:c r="C157" s="94"/>
      <x:c r="D157" s="95"/>
      <x:c r="E157" s="96"/>
      <x:c r="F157" s="96"/>
      <x:c r="G157" s="94"/>
      <x:c r="H157" s="73"/>
      <x:c r="I157" s="76" t="str">
        <x:f>IF(OR(B157="",C157="",D157="",E157=""),"",D157*E157)</x:f>
      </x:c>
      <x:c r="J157" s="76" t="str">
        <x:f>IF(I157="","",IF(C157="Buy",-(I157+IF(F157="",0,F157)),I157-IF(F157="",0,F157)))</x:f>
      </x:c>
      <x:c r="K157" s="77"/>
    </x:row>
    <x:row r="158" ht="16.5" customHeight="1">
      <x:c r="A158" s="87"/>
      <x:c r="B158" s="79"/>
      <x:c r="C158" s="97"/>
      <x:c r="D158" s="98"/>
      <x:c r="E158" s="99"/>
      <x:c r="F158" s="99"/>
      <x:c r="G158" s="97"/>
      <x:c r="H158" s="79"/>
      <x:c r="I158" s="82" t="str">
        <x:f>IF(OR(B158="",C158="",D158="",E158=""),"",D158*E158)</x:f>
      </x:c>
      <x:c r="J158" s="82" t="str">
        <x:f>IF(I158="","",IF(C158="Buy",-(I158+IF(F158="",0,F158)),I158-IF(F158="",0,F158)))</x:f>
      </x:c>
      <x:c r="K158" s="83"/>
    </x:row>
    <x:row r="159" ht="16.5" customHeight="1">
      <x:c r="A159" s="86"/>
      <x:c r="B159" s="73"/>
      <x:c r="C159" s="94"/>
      <x:c r="D159" s="95"/>
      <x:c r="E159" s="96"/>
      <x:c r="F159" s="96"/>
      <x:c r="G159" s="94"/>
      <x:c r="H159" s="73"/>
      <x:c r="I159" s="76" t="str">
        <x:f>IF(OR(B159="",C159="",D159="",E159=""),"",D159*E159)</x:f>
      </x:c>
      <x:c r="J159" s="76" t="str">
        <x:f>IF(I159="","",IF(C159="Buy",-(I159+IF(F159="",0,F159)),I159-IF(F159="",0,F159)))</x:f>
      </x:c>
      <x:c r="K159" s="77"/>
    </x:row>
    <x:row r="160" ht="16.5" customHeight="1">
      <x:c r="A160" s="87"/>
      <x:c r="B160" s="79"/>
      <x:c r="C160" s="97"/>
      <x:c r="D160" s="98"/>
      <x:c r="E160" s="99"/>
      <x:c r="F160" s="99"/>
      <x:c r="G160" s="97"/>
      <x:c r="H160" s="79"/>
      <x:c r="I160" s="82" t="str">
        <x:f>IF(OR(B160="",C160="",D160="",E160=""),"",D160*E160)</x:f>
      </x:c>
      <x:c r="J160" s="82" t="str">
        <x:f>IF(I160="","",IF(C160="Buy",-(I160+IF(F160="",0,F160)),I160-IF(F160="",0,F160)))</x:f>
      </x:c>
      <x:c r="K160" s="83"/>
    </x:row>
    <x:row r="161" ht="16.5" customHeight="1">
      <x:c r="A161" s="86"/>
      <x:c r="B161" s="73"/>
      <x:c r="C161" s="94"/>
      <x:c r="D161" s="95"/>
      <x:c r="E161" s="96"/>
      <x:c r="F161" s="96"/>
      <x:c r="G161" s="94"/>
      <x:c r="H161" s="73"/>
      <x:c r="I161" s="76" t="str">
        <x:f>IF(OR(B161="",C161="",D161="",E161=""),"",D161*E161)</x:f>
      </x:c>
      <x:c r="J161" s="76" t="str">
        <x:f>IF(I161="","",IF(C161="Buy",-(I161+IF(F161="",0,F161)),I161-IF(F161="",0,F161)))</x:f>
      </x:c>
      <x:c r="K161" s="77"/>
    </x:row>
    <x:row r="162" ht="16.5" customHeight="1">
      <x:c r="A162" s="87"/>
      <x:c r="B162" s="79"/>
      <x:c r="C162" s="97"/>
      <x:c r="D162" s="98"/>
      <x:c r="E162" s="99"/>
      <x:c r="F162" s="99"/>
      <x:c r="G162" s="97"/>
      <x:c r="H162" s="79"/>
      <x:c r="I162" s="82" t="str">
        <x:f>IF(OR(B162="",C162="",D162="",E162=""),"",D162*E162)</x:f>
      </x:c>
      <x:c r="J162" s="82" t="str">
        <x:f>IF(I162="","",IF(C162="Buy",-(I162+IF(F162="",0,F162)),I162-IF(F162="",0,F162)))</x:f>
      </x:c>
      <x:c r="K162" s="83"/>
    </x:row>
    <x:row r="163" ht="16.5" customHeight="1">
      <x:c r="A163" s="86"/>
      <x:c r="B163" s="73"/>
      <x:c r="C163" s="94"/>
      <x:c r="D163" s="95"/>
      <x:c r="E163" s="96"/>
      <x:c r="F163" s="96"/>
      <x:c r="G163" s="94"/>
      <x:c r="H163" s="73"/>
      <x:c r="I163" s="76" t="str">
        <x:f>IF(OR(B163="",C163="",D163="",E163=""),"",D163*E163)</x:f>
      </x:c>
      <x:c r="J163" s="76" t="str">
        <x:f>IF(I163="","",IF(C163="Buy",-(I163+IF(F163="",0,F163)),I163-IF(F163="",0,F163)))</x:f>
      </x:c>
      <x:c r="K163" s="77"/>
    </x:row>
    <x:row r="164" ht="16.5" customHeight="1">
      <x:c r="A164" s="87"/>
      <x:c r="B164" s="79"/>
      <x:c r="C164" s="97"/>
      <x:c r="D164" s="98"/>
      <x:c r="E164" s="99"/>
      <x:c r="F164" s="99"/>
      <x:c r="G164" s="97"/>
      <x:c r="H164" s="79"/>
      <x:c r="I164" s="82" t="str">
        <x:f>IF(OR(B164="",C164="",D164="",E164=""),"",D164*E164)</x:f>
      </x:c>
      <x:c r="J164" s="82" t="str">
        <x:f>IF(I164="","",IF(C164="Buy",-(I164+IF(F164="",0,F164)),I164-IF(F164="",0,F164)))</x:f>
      </x:c>
      <x:c r="K164" s="83"/>
    </x:row>
    <x:row r="165" ht="16.5" customHeight="1">
      <x:c r="A165" s="86"/>
      <x:c r="B165" s="73"/>
      <x:c r="C165" s="94"/>
      <x:c r="D165" s="95"/>
      <x:c r="E165" s="96"/>
      <x:c r="F165" s="96"/>
      <x:c r="G165" s="94"/>
      <x:c r="H165" s="73"/>
      <x:c r="I165" s="76" t="str">
        <x:f>IF(OR(B165="",C165="",D165="",E165=""),"",D165*E165)</x:f>
      </x:c>
      <x:c r="J165" s="76" t="str">
        <x:f>IF(I165="","",IF(C165="Buy",-(I165+IF(F165="",0,F165)),I165-IF(F165="",0,F165)))</x:f>
      </x:c>
      <x:c r="K165" s="77"/>
    </x:row>
    <x:row r="166" ht="16.5" customHeight="1">
      <x:c r="A166" s="87"/>
      <x:c r="B166" s="79"/>
      <x:c r="C166" s="97"/>
      <x:c r="D166" s="98"/>
      <x:c r="E166" s="99"/>
      <x:c r="F166" s="99"/>
      <x:c r="G166" s="97"/>
      <x:c r="H166" s="79"/>
      <x:c r="I166" s="82" t="str">
        <x:f>IF(OR(B166="",C166="",D166="",E166=""),"",D166*E166)</x:f>
      </x:c>
      <x:c r="J166" s="82" t="str">
        <x:f>IF(I166="","",IF(C166="Buy",-(I166+IF(F166="",0,F166)),I166-IF(F166="",0,F166)))</x:f>
      </x:c>
      <x:c r="K166" s="83"/>
    </x:row>
    <x:row r="167" ht="16.5" customHeight="1">
      <x:c r="A167" s="86"/>
      <x:c r="B167" s="73"/>
      <x:c r="C167" s="94"/>
      <x:c r="D167" s="95"/>
      <x:c r="E167" s="96"/>
      <x:c r="F167" s="96"/>
      <x:c r="G167" s="94"/>
      <x:c r="H167" s="73"/>
      <x:c r="I167" s="76" t="str">
        <x:f>IF(OR(B167="",C167="",D167="",E167=""),"",D167*E167)</x:f>
      </x:c>
      <x:c r="J167" s="76" t="str">
        <x:f>IF(I167="","",IF(C167="Buy",-(I167+IF(F167="",0,F167)),I167-IF(F167="",0,F167)))</x:f>
      </x:c>
      <x:c r="K167" s="77"/>
    </x:row>
    <x:row r="168" ht="16.5" customHeight="1">
      <x:c r="A168" s="87"/>
      <x:c r="B168" s="79"/>
      <x:c r="C168" s="97"/>
      <x:c r="D168" s="98"/>
      <x:c r="E168" s="99"/>
      <x:c r="F168" s="99"/>
      <x:c r="G168" s="97"/>
      <x:c r="H168" s="79"/>
      <x:c r="I168" s="82" t="str">
        <x:f>IF(OR(B168="",C168="",D168="",E168=""),"",D168*E168)</x:f>
      </x:c>
      <x:c r="J168" s="82" t="str">
        <x:f>IF(I168="","",IF(C168="Buy",-(I168+IF(F168="",0,F168)),I168-IF(F168="",0,F168)))</x:f>
      </x:c>
      <x:c r="K168" s="83"/>
    </x:row>
    <x:row r="169" ht="16.5" customHeight="1">
      <x:c r="A169" s="86"/>
      <x:c r="B169" s="73"/>
      <x:c r="C169" s="94"/>
      <x:c r="D169" s="95"/>
      <x:c r="E169" s="96"/>
      <x:c r="F169" s="96"/>
      <x:c r="G169" s="94"/>
      <x:c r="H169" s="73"/>
      <x:c r="I169" s="76" t="str">
        <x:f>IF(OR(B169="",C169="",D169="",E169=""),"",D169*E169)</x:f>
      </x:c>
      <x:c r="J169" s="76" t="str">
        <x:f>IF(I169="","",IF(C169="Buy",-(I169+IF(F169="",0,F169)),I169-IF(F169="",0,F169)))</x:f>
      </x:c>
      <x:c r="K169" s="77"/>
    </x:row>
    <x:row r="170" ht="16.5" customHeight="1">
      <x:c r="A170" s="87"/>
      <x:c r="B170" s="79"/>
      <x:c r="C170" s="97"/>
      <x:c r="D170" s="98"/>
      <x:c r="E170" s="99"/>
      <x:c r="F170" s="99"/>
      <x:c r="G170" s="97"/>
      <x:c r="H170" s="79"/>
      <x:c r="I170" s="82" t="str">
        <x:f>IF(OR(B170="",C170="",D170="",E170=""),"",D170*E170)</x:f>
      </x:c>
      <x:c r="J170" s="82" t="str">
        <x:f>IF(I170="","",IF(C170="Buy",-(I170+IF(F170="",0,F170)),I170-IF(F170="",0,F170)))</x:f>
      </x:c>
      <x:c r="K170" s="83"/>
    </x:row>
    <x:row r="171" ht="16.5" customHeight="1">
      <x:c r="A171" s="86"/>
      <x:c r="B171" s="73"/>
      <x:c r="C171" s="94"/>
      <x:c r="D171" s="95"/>
      <x:c r="E171" s="96"/>
      <x:c r="F171" s="96"/>
      <x:c r="G171" s="94"/>
      <x:c r="H171" s="73"/>
      <x:c r="I171" s="76" t="str">
        <x:f>IF(OR(B171="",C171="",D171="",E171=""),"",D171*E171)</x:f>
      </x:c>
      <x:c r="J171" s="76" t="str">
        <x:f>IF(I171="","",IF(C171="Buy",-(I171+IF(F171="",0,F171)),I171-IF(F171="",0,F171)))</x:f>
      </x:c>
      <x:c r="K171" s="77"/>
    </x:row>
    <x:row r="172" ht="16.5" customHeight="1">
      <x:c r="A172" s="87"/>
      <x:c r="B172" s="79"/>
      <x:c r="C172" s="97"/>
      <x:c r="D172" s="98"/>
      <x:c r="E172" s="99"/>
      <x:c r="F172" s="99"/>
      <x:c r="G172" s="97"/>
      <x:c r="H172" s="79"/>
      <x:c r="I172" s="82" t="str">
        <x:f>IF(OR(B172="",C172="",D172="",E172=""),"",D172*E172)</x:f>
      </x:c>
      <x:c r="J172" s="82" t="str">
        <x:f>IF(I172="","",IF(C172="Buy",-(I172+IF(F172="",0,F172)),I172-IF(F172="",0,F172)))</x:f>
      </x:c>
      <x:c r="K172" s="83"/>
    </x:row>
    <x:row r="173" ht="16.5" customHeight="1">
      <x:c r="A173" s="86"/>
      <x:c r="B173" s="73"/>
      <x:c r="C173" s="94"/>
      <x:c r="D173" s="95"/>
      <x:c r="E173" s="96"/>
      <x:c r="F173" s="96"/>
      <x:c r="G173" s="94"/>
      <x:c r="H173" s="73"/>
      <x:c r="I173" s="76" t="str">
        <x:f>IF(OR(B173="",C173="",D173="",E173=""),"",D173*E173)</x:f>
      </x:c>
      <x:c r="J173" s="76" t="str">
        <x:f>IF(I173="","",IF(C173="Buy",-(I173+IF(F173="",0,F173)),I173-IF(F173="",0,F173)))</x:f>
      </x:c>
      <x:c r="K173" s="77"/>
    </x:row>
    <x:row r="174" ht="16.5" customHeight="1">
      <x:c r="A174" s="87"/>
      <x:c r="B174" s="79"/>
      <x:c r="C174" s="97"/>
      <x:c r="D174" s="98"/>
      <x:c r="E174" s="99"/>
      <x:c r="F174" s="99"/>
      <x:c r="G174" s="97"/>
      <x:c r="H174" s="79"/>
      <x:c r="I174" s="82" t="str">
        <x:f>IF(OR(B174="",C174="",D174="",E174=""),"",D174*E174)</x:f>
      </x:c>
      <x:c r="J174" s="82" t="str">
        <x:f>IF(I174="","",IF(C174="Buy",-(I174+IF(F174="",0,F174)),I174-IF(F174="",0,F174)))</x:f>
      </x:c>
      <x:c r="K174" s="83"/>
    </x:row>
    <x:row r="175" ht="16.5" customHeight="1">
      <x:c r="A175" s="86"/>
      <x:c r="B175" s="73"/>
      <x:c r="C175" s="94"/>
      <x:c r="D175" s="95"/>
      <x:c r="E175" s="96"/>
      <x:c r="F175" s="96"/>
      <x:c r="G175" s="94"/>
      <x:c r="H175" s="73"/>
      <x:c r="I175" s="76" t="str">
        <x:f>IF(OR(B175="",C175="",D175="",E175=""),"",D175*E175)</x:f>
      </x:c>
      <x:c r="J175" s="76" t="str">
        <x:f>IF(I175="","",IF(C175="Buy",-(I175+IF(F175="",0,F175)),I175-IF(F175="",0,F175)))</x:f>
      </x:c>
      <x:c r="K175" s="77"/>
    </x:row>
    <x:row r="176" ht="16.5" customHeight="1">
      <x:c r="A176" s="87"/>
      <x:c r="B176" s="79"/>
      <x:c r="C176" s="97"/>
      <x:c r="D176" s="98"/>
      <x:c r="E176" s="99"/>
      <x:c r="F176" s="99"/>
      <x:c r="G176" s="97"/>
      <x:c r="H176" s="79"/>
      <x:c r="I176" s="82" t="str">
        <x:f>IF(OR(B176="",C176="",D176="",E176=""),"",D176*E176)</x:f>
      </x:c>
      <x:c r="J176" s="82" t="str">
        <x:f>IF(I176="","",IF(C176="Buy",-(I176+IF(F176="",0,F176)),I176-IF(F176="",0,F176)))</x:f>
      </x:c>
      <x:c r="K176" s="83"/>
    </x:row>
    <x:row r="177" ht="16.5" customHeight="1">
      <x:c r="A177" s="86"/>
      <x:c r="B177" s="73"/>
      <x:c r="C177" s="94"/>
      <x:c r="D177" s="95"/>
      <x:c r="E177" s="96"/>
      <x:c r="F177" s="96"/>
      <x:c r="G177" s="94"/>
      <x:c r="H177" s="73"/>
      <x:c r="I177" s="76" t="str">
        <x:f>IF(OR(B177="",C177="",D177="",E177=""),"",D177*E177)</x:f>
      </x:c>
      <x:c r="J177" s="76" t="str">
        <x:f>IF(I177="","",IF(C177="Buy",-(I177+IF(F177="",0,F177)),I177-IF(F177="",0,F177)))</x:f>
      </x:c>
      <x:c r="K177" s="77"/>
    </x:row>
    <x:row r="178" ht="16.5" customHeight="1">
      <x:c r="A178" s="87"/>
      <x:c r="B178" s="79"/>
      <x:c r="C178" s="97"/>
      <x:c r="D178" s="98"/>
      <x:c r="E178" s="99"/>
      <x:c r="F178" s="99"/>
      <x:c r="G178" s="97"/>
      <x:c r="H178" s="79"/>
      <x:c r="I178" s="82" t="str">
        <x:f>IF(OR(B178="",C178="",D178="",E178=""),"",D178*E178)</x:f>
      </x:c>
      <x:c r="J178" s="82" t="str">
        <x:f>IF(I178="","",IF(C178="Buy",-(I178+IF(F178="",0,F178)),I178-IF(F178="",0,F178)))</x:f>
      </x:c>
      <x:c r="K178" s="83"/>
    </x:row>
    <x:row r="179" ht="16.5" customHeight="1">
      <x:c r="A179" s="86"/>
      <x:c r="B179" s="73"/>
      <x:c r="C179" s="94"/>
      <x:c r="D179" s="95"/>
      <x:c r="E179" s="96"/>
      <x:c r="F179" s="96"/>
      <x:c r="G179" s="94"/>
      <x:c r="H179" s="73"/>
      <x:c r="I179" s="76" t="str">
        <x:f>IF(OR(B179="",C179="",D179="",E179=""),"",D179*E179)</x:f>
      </x:c>
      <x:c r="J179" s="76" t="str">
        <x:f>IF(I179="","",IF(C179="Buy",-(I179+IF(F179="",0,F179)),I179-IF(F179="",0,F179)))</x:f>
      </x:c>
      <x:c r="K179" s="77"/>
    </x:row>
    <x:row r="180" ht="16.5" customHeight="1">
      <x:c r="A180" s="87"/>
      <x:c r="B180" s="79"/>
      <x:c r="C180" s="97"/>
      <x:c r="D180" s="98"/>
      <x:c r="E180" s="99"/>
      <x:c r="F180" s="99"/>
      <x:c r="G180" s="97"/>
      <x:c r="H180" s="79"/>
      <x:c r="I180" s="82" t="str">
        <x:f>IF(OR(B180="",C180="",D180="",E180=""),"",D180*E180)</x:f>
      </x:c>
      <x:c r="J180" s="82" t="str">
        <x:f>IF(I180="","",IF(C180="Buy",-(I180+IF(F180="",0,F180)),I180-IF(F180="",0,F180)))</x:f>
      </x:c>
      <x:c r="K180" s="83"/>
    </x:row>
    <x:row r="181" ht="16.5" customHeight="1">
      <x:c r="A181" s="86"/>
      <x:c r="B181" s="73"/>
      <x:c r="C181" s="94"/>
      <x:c r="D181" s="95"/>
      <x:c r="E181" s="96"/>
      <x:c r="F181" s="96"/>
      <x:c r="G181" s="94"/>
      <x:c r="H181" s="73"/>
      <x:c r="I181" s="76" t="str">
        <x:f>IF(OR(B181="",C181="",D181="",E181=""),"",D181*E181)</x:f>
      </x:c>
      <x:c r="J181" s="76" t="str">
        <x:f>IF(I181="","",IF(C181="Buy",-(I181+IF(F181="",0,F181)),I181-IF(F181="",0,F181)))</x:f>
      </x:c>
      <x:c r="K181" s="77"/>
    </x:row>
    <x:row r="182" ht="16.5" customHeight="1">
      <x:c r="A182" s="87"/>
      <x:c r="B182" s="79"/>
      <x:c r="C182" s="97"/>
      <x:c r="D182" s="98"/>
      <x:c r="E182" s="99"/>
      <x:c r="F182" s="99"/>
      <x:c r="G182" s="97"/>
      <x:c r="H182" s="79"/>
      <x:c r="I182" s="82" t="str">
        <x:f>IF(OR(B182="",C182="",D182="",E182=""),"",D182*E182)</x:f>
      </x:c>
      <x:c r="J182" s="82" t="str">
        <x:f>IF(I182="","",IF(C182="Buy",-(I182+IF(F182="",0,F182)),I182-IF(F182="",0,F182)))</x:f>
      </x:c>
      <x:c r="K182" s="83"/>
    </x:row>
    <x:row r="183" ht="16.5" customHeight="1">
      <x:c r="A183" s="86"/>
      <x:c r="B183" s="73"/>
      <x:c r="C183" s="94"/>
      <x:c r="D183" s="95"/>
      <x:c r="E183" s="96"/>
      <x:c r="F183" s="96"/>
      <x:c r="G183" s="94"/>
      <x:c r="H183" s="73"/>
      <x:c r="I183" s="76" t="str">
        <x:f>IF(OR(B183="",C183="",D183="",E183=""),"",D183*E183)</x:f>
      </x:c>
      <x:c r="J183" s="76" t="str">
        <x:f>IF(I183="","",IF(C183="Buy",-(I183+IF(F183="",0,F183)),I183-IF(F183="",0,F183)))</x:f>
      </x:c>
      <x:c r="K183" s="77"/>
    </x:row>
    <x:row r="184" ht="16.5" customHeight="1">
      <x:c r="A184" s="87"/>
      <x:c r="B184" s="79"/>
      <x:c r="C184" s="97"/>
      <x:c r="D184" s="98"/>
      <x:c r="E184" s="99"/>
      <x:c r="F184" s="99"/>
      <x:c r="G184" s="97"/>
      <x:c r="H184" s="79"/>
      <x:c r="I184" s="82" t="str">
        <x:f>IF(OR(B184="",C184="",D184="",E184=""),"",D184*E184)</x:f>
      </x:c>
      <x:c r="J184" s="82" t="str">
        <x:f>IF(I184="","",IF(C184="Buy",-(I184+IF(F184="",0,F184)),I184-IF(F184="",0,F184)))</x:f>
      </x:c>
      <x:c r="K184" s="83"/>
    </x:row>
    <x:row r="185" ht="16.5" customHeight="1">
      <x:c r="A185" s="86"/>
      <x:c r="B185" s="73"/>
      <x:c r="C185" s="94"/>
      <x:c r="D185" s="95"/>
      <x:c r="E185" s="96"/>
      <x:c r="F185" s="96"/>
      <x:c r="G185" s="94"/>
      <x:c r="H185" s="73"/>
      <x:c r="I185" s="76" t="str">
        <x:f>IF(OR(B185="",C185="",D185="",E185=""),"",D185*E185)</x:f>
      </x:c>
      <x:c r="J185" s="76" t="str">
        <x:f>IF(I185="","",IF(C185="Buy",-(I185+IF(F185="",0,F185)),I185-IF(F185="",0,F185)))</x:f>
      </x:c>
      <x:c r="K185" s="77"/>
    </x:row>
    <x:row r="186" ht="16.5" customHeight="1">
      <x:c r="A186" s="87"/>
      <x:c r="B186" s="79"/>
      <x:c r="C186" s="97"/>
      <x:c r="D186" s="98"/>
      <x:c r="E186" s="99"/>
      <x:c r="F186" s="99"/>
      <x:c r="G186" s="97"/>
      <x:c r="H186" s="79"/>
      <x:c r="I186" s="82" t="str">
        <x:f>IF(OR(B186="",C186="",D186="",E186=""),"",D186*E186)</x:f>
      </x:c>
      <x:c r="J186" s="82" t="str">
        <x:f>IF(I186="","",IF(C186="Buy",-(I186+IF(F186="",0,F186)),I186-IF(F186="",0,F186)))</x:f>
      </x:c>
      <x:c r="K186" s="83"/>
    </x:row>
    <x:row r="187" ht="16.5" customHeight="1">
      <x:c r="A187" s="86"/>
      <x:c r="B187" s="73"/>
      <x:c r="C187" s="94"/>
      <x:c r="D187" s="95"/>
      <x:c r="E187" s="96"/>
      <x:c r="F187" s="96"/>
      <x:c r="G187" s="94"/>
      <x:c r="H187" s="73"/>
      <x:c r="I187" s="76" t="str">
        <x:f>IF(OR(B187="",C187="",D187="",E187=""),"",D187*E187)</x:f>
      </x:c>
      <x:c r="J187" s="76" t="str">
        <x:f>IF(I187="","",IF(C187="Buy",-(I187+IF(F187="",0,F187)),I187-IF(F187="",0,F187)))</x:f>
      </x:c>
      <x:c r="K187" s="77"/>
    </x:row>
    <x:row r="188" ht="16.5" customHeight="1">
      <x:c r="A188" s="87"/>
      <x:c r="B188" s="79"/>
      <x:c r="C188" s="97"/>
      <x:c r="D188" s="98"/>
      <x:c r="E188" s="99"/>
      <x:c r="F188" s="99"/>
      <x:c r="G188" s="97"/>
      <x:c r="H188" s="79"/>
      <x:c r="I188" s="82" t="str">
        <x:f>IF(OR(B188="",C188="",D188="",E188=""),"",D188*E188)</x:f>
      </x:c>
      <x:c r="J188" s="82" t="str">
        <x:f>IF(I188="","",IF(C188="Buy",-(I188+IF(F188="",0,F188)),I188-IF(F188="",0,F188)))</x:f>
      </x:c>
      <x:c r="K188" s="83"/>
    </x:row>
    <x:row r="189" ht="16.5" customHeight="1">
      <x:c r="A189" s="86"/>
      <x:c r="B189" s="73"/>
      <x:c r="C189" s="94"/>
      <x:c r="D189" s="95"/>
      <x:c r="E189" s="96"/>
      <x:c r="F189" s="96"/>
      <x:c r="G189" s="94"/>
      <x:c r="H189" s="73"/>
      <x:c r="I189" s="76" t="str">
        <x:f>IF(OR(B189="",C189="",D189="",E189=""),"",D189*E189)</x:f>
      </x:c>
      <x:c r="J189" s="76" t="str">
        <x:f>IF(I189="","",IF(C189="Buy",-(I189+IF(F189="",0,F189)),I189-IF(F189="",0,F189)))</x:f>
      </x:c>
      <x:c r="K189" s="77"/>
    </x:row>
    <x:row r="190" ht="16.5" customHeight="1">
      <x:c r="A190" s="87"/>
      <x:c r="B190" s="79"/>
      <x:c r="C190" s="97"/>
      <x:c r="D190" s="98"/>
      <x:c r="E190" s="99"/>
      <x:c r="F190" s="99"/>
      <x:c r="G190" s="97"/>
      <x:c r="H190" s="79"/>
      <x:c r="I190" s="82" t="str">
        <x:f>IF(OR(B190="",C190="",D190="",E190=""),"",D190*E190)</x:f>
      </x:c>
      <x:c r="J190" s="82" t="str">
        <x:f>IF(I190="","",IF(C190="Buy",-(I190+IF(F190="",0,F190)),I190-IF(F190="",0,F190)))</x:f>
      </x:c>
      <x:c r="K190" s="83"/>
    </x:row>
    <x:row r="191" ht="16.5" customHeight="1">
      <x:c r="A191" s="86"/>
      <x:c r="B191" s="73"/>
      <x:c r="C191" s="94"/>
      <x:c r="D191" s="95"/>
      <x:c r="E191" s="96"/>
      <x:c r="F191" s="96"/>
      <x:c r="G191" s="94"/>
      <x:c r="H191" s="73"/>
      <x:c r="I191" s="76" t="str">
        <x:f>IF(OR(B191="",C191="",D191="",E191=""),"",D191*E191)</x:f>
      </x:c>
      <x:c r="J191" s="76" t="str">
        <x:f>IF(I191="","",IF(C191="Buy",-(I191+IF(F191="",0,F191)),I191-IF(F191="",0,F191)))</x:f>
      </x:c>
      <x:c r="K191" s="77"/>
    </x:row>
    <x:row r="192" ht="16.5" customHeight="1">
      <x:c r="A192" s="87"/>
      <x:c r="B192" s="79"/>
      <x:c r="C192" s="97"/>
      <x:c r="D192" s="98"/>
      <x:c r="E192" s="99"/>
      <x:c r="F192" s="99"/>
      <x:c r="G192" s="97"/>
      <x:c r="H192" s="79"/>
      <x:c r="I192" s="82" t="str">
        <x:f>IF(OR(B192="",C192="",D192="",E192=""),"",D192*E192)</x:f>
      </x:c>
      <x:c r="J192" s="82" t="str">
        <x:f>IF(I192="","",IF(C192="Buy",-(I192+IF(F192="",0,F192)),I192-IF(F192="",0,F192)))</x:f>
      </x:c>
      <x:c r="K192" s="83"/>
    </x:row>
    <x:row r="193" ht="16.5" customHeight="1">
      <x:c r="A193" s="86"/>
      <x:c r="B193" s="73"/>
      <x:c r="C193" s="94"/>
      <x:c r="D193" s="95"/>
      <x:c r="E193" s="96"/>
      <x:c r="F193" s="96"/>
      <x:c r="G193" s="94"/>
      <x:c r="H193" s="73"/>
      <x:c r="I193" s="76" t="str">
        <x:f>IF(OR(B193="",C193="",D193="",E193=""),"",D193*E193)</x:f>
      </x:c>
      <x:c r="J193" s="76" t="str">
        <x:f>IF(I193="","",IF(C193="Buy",-(I193+IF(F193="",0,F193)),I193-IF(F193="",0,F193)))</x:f>
      </x:c>
      <x:c r="K193" s="77"/>
    </x:row>
    <x:row r="194" ht="16.5" customHeight="1">
      <x:c r="A194" s="87"/>
      <x:c r="B194" s="79"/>
      <x:c r="C194" s="97"/>
      <x:c r="D194" s="98"/>
      <x:c r="E194" s="99"/>
      <x:c r="F194" s="99"/>
      <x:c r="G194" s="97"/>
      <x:c r="H194" s="79"/>
      <x:c r="I194" s="82" t="str">
        <x:f>IF(OR(B194="",C194="",D194="",E194=""),"",D194*E194)</x:f>
      </x:c>
      <x:c r="J194" s="82" t="str">
        <x:f>IF(I194="","",IF(C194="Buy",-(I194+IF(F194="",0,F194)),I194-IF(F194="",0,F194)))</x:f>
      </x:c>
      <x:c r="K194" s="83"/>
    </x:row>
    <x:row r="195" ht="16.5" customHeight="1">
      <x:c r="A195" s="86"/>
      <x:c r="B195" s="73"/>
      <x:c r="C195" s="94"/>
      <x:c r="D195" s="95"/>
      <x:c r="E195" s="96"/>
      <x:c r="F195" s="96"/>
      <x:c r="G195" s="94"/>
      <x:c r="H195" s="73"/>
      <x:c r="I195" s="76" t="str">
        <x:f>IF(OR(B195="",C195="",D195="",E195=""),"",D195*E195)</x:f>
      </x:c>
      <x:c r="J195" s="76" t="str">
        <x:f>IF(I195="","",IF(C195="Buy",-(I195+IF(F195="",0,F195)),I195-IF(F195="",0,F195)))</x:f>
      </x:c>
      <x:c r="K195" s="77"/>
    </x:row>
    <x:row r="196" ht="16.5" customHeight="1">
      <x:c r="A196" s="87"/>
      <x:c r="B196" s="79"/>
      <x:c r="C196" s="97"/>
      <x:c r="D196" s="98"/>
      <x:c r="E196" s="99"/>
      <x:c r="F196" s="99"/>
      <x:c r="G196" s="97"/>
      <x:c r="H196" s="79"/>
      <x:c r="I196" s="82" t="str">
        <x:f>IF(OR(B196="",C196="",D196="",E196=""),"",D196*E196)</x:f>
      </x:c>
      <x:c r="J196" s="82" t="str">
        <x:f>IF(I196="","",IF(C196="Buy",-(I196+IF(F196="",0,F196)),I196-IF(F196="",0,F196)))</x:f>
      </x:c>
      <x:c r="K196" s="83"/>
    </x:row>
    <x:row r="197" ht="16.5" customHeight="1">
      <x:c r="A197" s="86"/>
      <x:c r="B197" s="73"/>
      <x:c r="C197" s="94"/>
      <x:c r="D197" s="95"/>
      <x:c r="E197" s="96"/>
      <x:c r="F197" s="96"/>
      <x:c r="G197" s="94"/>
      <x:c r="H197" s="73"/>
      <x:c r="I197" s="76" t="str">
        <x:f>IF(OR(B197="",C197="",D197="",E197=""),"",D197*E197)</x:f>
      </x:c>
      <x:c r="J197" s="76" t="str">
        <x:f>IF(I197="","",IF(C197="Buy",-(I197+IF(F197="",0,F197)),I197-IF(F197="",0,F197)))</x:f>
      </x:c>
      <x:c r="K197" s="77"/>
    </x:row>
    <x:row r="198" ht="16.5" customHeight="1">
      <x:c r="A198" s="87"/>
      <x:c r="B198" s="79"/>
      <x:c r="C198" s="97"/>
      <x:c r="D198" s="98"/>
      <x:c r="E198" s="99"/>
      <x:c r="F198" s="99"/>
      <x:c r="G198" s="97"/>
      <x:c r="H198" s="79"/>
      <x:c r="I198" s="82" t="str">
        <x:f>IF(OR(B198="",C198="",D198="",E198=""),"",D198*E198)</x:f>
      </x:c>
      <x:c r="J198" s="82" t="str">
        <x:f>IF(I198="","",IF(C198="Buy",-(I198+IF(F198="",0,F198)),I198-IF(F198="",0,F198)))</x:f>
      </x:c>
      <x:c r="K198" s="83"/>
    </x:row>
    <x:row r="199" ht="16.5" customHeight="1">
      <x:c r="A199" s="86"/>
      <x:c r="B199" s="73"/>
      <x:c r="C199" s="94"/>
      <x:c r="D199" s="95"/>
      <x:c r="E199" s="96"/>
      <x:c r="F199" s="96"/>
      <x:c r="G199" s="94"/>
      <x:c r="H199" s="73"/>
      <x:c r="I199" s="76" t="str">
        <x:f>IF(OR(B199="",C199="",D199="",E199=""),"",D199*E199)</x:f>
      </x:c>
      <x:c r="J199" s="76" t="str">
        <x:f>IF(I199="","",IF(C199="Buy",-(I199+IF(F199="",0,F199)),I199-IF(F199="",0,F199)))</x:f>
      </x:c>
      <x:c r="K199" s="77"/>
    </x:row>
    <x:row r="200" ht="16.5" customHeight="1">
      <x:c r="A200" s="87"/>
      <x:c r="B200" s="79"/>
      <x:c r="C200" s="97"/>
      <x:c r="D200" s="98"/>
      <x:c r="E200" s="99"/>
      <x:c r="F200" s="99"/>
      <x:c r="G200" s="97"/>
      <x:c r="H200" s="79"/>
      <x:c r="I200" s="82" t="str">
        <x:f>IF(OR(B200="",C200="",D200="",E200=""),"",D200*E200)</x:f>
      </x:c>
      <x:c r="J200" s="82" t="str">
        <x:f>IF(I200="","",IF(C200="Buy",-(I200+IF(F200="",0,F200)),I200-IF(F200="",0,F200)))</x:f>
      </x:c>
      <x:c r="K200" s="83"/>
    </x:row>
    <x:row r="201" ht="16.5" customHeight="1">
      <x:c r="A201" s="86"/>
      <x:c r="B201" s="73"/>
      <x:c r="C201" s="94"/>
      <x:c r="D201" s="95"/>
      <x:c r="E201" s="96"/>
      <x:c r="F201" s="96"/>
      <x:c r="G201" s="94"/>
      <x:c r="H201" s="73"/>
      <x:c r="I201" s="76" t="str">
        <x:f>IF(OR(B201="",C201="",D201="",E201=""),"",D201*E201)</x:f>
      </x:c>
      <x:c r="J201" s="76" t="str">
        <x:f>IF(I201="","",IF(C201="Buy",-(I201+IF(F201="",0,F201)),I201-IF(F201="",0,F201)))</x:f>
      </x:c>
      <x:c r="K201" s="77"/>
    </x:row>
    <x:row r="202" ht="16.5" customHeight="1">
      <x:c r="A202" s="87"/>
      <x:c r="B202" s="79"/>
      <x:c r="C202" s="97"/>
      <x:c r="D202" s="98"/>
      <x:c r="E202" s="99"/>
      <x:c r="F202" s="99"/>
      <x:c r="G202" s="97"/>
      <x:c r="H202" s="79"/>
      <x:c r="I202" s="82" t="str">
        <x:f>IF(OR(B202="",C202="",D202="",E202=""),"",D202*E202)</x:f>
      </x:c>
      <x:c r="J202" s="82" t="str">
        <x:f>IF(I202="","",IF(C202="Buy",-(I202+IF(F202="",0,F202)),I202-IF(F202="",0,F202)))</x:f>
      </x:c>
      <x:c r="K202" s="83"/>
    </x:row>
    <x:row r="203" ht="16.5" customHeight="1">
      <x:c r="A203" s="86"/>
      <x:c r="B203" s="73"/>
      <x:c r="C203" s="94"/>
      <x:c r="D203" s="95"/>
      <x:c r="E203" s="96"/>
      <x:c r="F203" s="96"/>
      <x:c r="G203" s="94"/>
      <x:c r="H203" s="73"/>
      <x:c r="I203" s="76" t="str">
        <x:f>IF(OR(B203="",C203="",D203="",E203=""),"",D203*E203)</x:f>
      </x:c>
      <x:c r="J203" s="76" t="str">
        <x:f>IF(I203="","",IF(C203="Buy",-(I203+IF(F203="",0,F203)),I203-IF(F203="",0,F203)))</x:f>
      </x:c>
      <x:c r="K203" s="77"/>
    </x:row>
    <x:row r="204" ht="16.5" customHeight="1">
      <x:c r="A204" s="87"/>
      <x:c r="B204" s="79"/>
      <x:c r="C204" s="97"/>
      <x:c r="D204" s="98"/>
      <x:c r="E204" s="99"/>
      <x:c r="F204" s="99"/>
      <x:c r="G204" s="97"/>
      <x:c r="H204" s="79"/>
      <x:c r="I204" s="82" t="str">
        <x:f>IF(OR(B204="",C204="",D204="",E204=""),"",D204*E204)</x:f>
      </x:c>
      <x:c r="J204" s="82" t="str">
        <x:f>IF(I204="","",IF(C204="Buy",-(I204+IF(F204="",0,F204)),I204-IF(F204="",0,F204)))</x:f>
      </x:c>
      <x:c r="K204" s="83"/>
    </x:row>
    <x:row r="205" ht="16.5" customHeight="1">
      <x:c r="A205" s="86"/>
      <x:c r="B205" s="73"/>
      <x:c r="C205" s="94"/>
      <x:c r="D205" s="95"/>
      <x:c r="E205" s="96"/>
      <x:c r="F205" s="96"/>
      <x:c r="G205" s="94"/>
      <x:c r="H205" s="73"/>
      <x:c r="I205" s="76" t="str">
        <x:f>IF(OR(B205="",C205="",D205="",E205=""),"",D205*E205)</x:f>
      </x:c>
      <x:c r="J205" s="76" t="str">
        <x:f>IF(I205="","",IF(C205="Buy",-(I205+IF(F205="",0,F205)),I205-IF(F205="",0,F205)))</x:f>
      </x:c>
      <x:c r="K205" s="77"/>
    </x:row>
  </x:sheetData>
  <x:conditionalFormatting sqref="J6:J205">
    <x:cfRule type="cellIs" dxfId="4" priority="1" operator="greaterThan">
      <x:formula>0</x:formula>
    </x:cfRule>
    <x:cfRule type="cellIs" dxfId="5" priority="2" operator="lessThan">
      <x:formula>0</x:formula>
    </x:cfRule>
  </x:conditionalFormatting>
  <x:dataValidations count="3">
    <x:dataValidation type="list" sqref="B6:B205">
      <x:formula1>INDIRECT("Portfolio!$A$6:$A$55")</x:formula1>
    </x:dataValidation>
    <x:dataValidation type="list" sqref="C6:C205">
      <x:formula1>"Buy,Sell"</x:formula1>
    </x:dataValidation>
    <x:dataValidation type="list" sqref="G6:G205">
      <x:formula1>"Steam,CSFloat,Skinport,Buff163,YouPin,Other"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a2957702de4489"/>
  </x:tableParts>
</x:worksheet>
</file>

<file path=xl/worksheets/sheet4.xml><?xml version="1.0" encoding="utf-8"?>
<x:worksheet xmlns:x="http://schemas.openxmlformats.org/spreadsheetml/2006/main">
  <x:sheetPr>
    <x:tabColor rgb="FF64748B"/>
  </x:sheetPr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32.220001220703125" hidden="0" customWidth="1"/>
    <x:col min="2" max="2" width="12.4399995803833" hidden="0" customWidth="1"/>
    <x:col min="3" max="3" width="10.220000267028809" hidden="0" customWidth="1"/>
    <x:col min="4" max="4" width="10.4399995803833" hidden="0" customWidth="1"/>
    <x:col min="5" max="5" width="27.219999313354492" hidden="0" customWidth="1"/>
    <x:col min="6" max="6" width="18.889999389648438" hidden="0" customWidth="1"/>
  </x:cols>
  <x:sheetData>
    <x:row r="1">
      <x:c r="A1" s="5" t="str">
        <x:v>Current prices</x:v>
      </x:c>
      <x:c r="B1" s="6"/>
      <x:c r="C1" s="6"/>
      <x:c r="D1" s="6"/>
      <x:c r="E1" s="6"/>
      <x:c r="F1" s="6"/>
    </x:row>
    <x:row r="2">
      <x:c r="A2" s="7" t="str">
        <x:v>Enter one current unit price for each item in Portfolio.</x:v>
      </x:c>
      <x:c r="B2" s="7"/>
      <x:c r="C2" s="7"/>
      <x:c r="D2" s="7"/>
      <x:c r="E2" s="7"/>
      <x:c r="F2" s="7"/>
    </x:row>
    <x:row r="3">
      <x:c r="A3" s="8"/>
      <x:c r="B3" s="8"/>
      <x:c r="C3" s="8"/>
      <x:c r="D3" s="8"/>
      <x:c r="E3" s="8"/>
      <x:c r="F3" s="8"/>
    </x:row>
    <x:row r="4">
      <x:c r="A4" s="8"/>
      <x:c r="B4" s="8"/>
      <x:c r="C4" s="8"/>
      <x:c r="D4" s="8"/>
      <x:c r="E4" s="8"/>
      <x:c r="F4" s="8"/>
    </x:row>
    <x:row r="5" ht="27" customHeight="1">
      <x:c r="A5" s="21" t="str">
        <x:v>Item</x:v>
      </x:c>
      <x:c r="B5" s="22" t="str">
        <x:v>Current unit price</x:v>
      </x:c>
      <x:c r="C5" s="22" t="str">
        <x:v>Price date</x:v>
      </x:c>
      <x:c r="D5" s="22" t="str">
        <x:v>Marketplace</x:v>
      </x:c>
      <x:c r="E5" s="22" t="str">
        <x:v>Source URL</x:v>
      </x:c>
      <x:c r="F5" s="23" t="str">
        <x:v>Notes</x:v>
      </x:c>
    </x:row>
    <x:row r="6" ht="16.5" customHeight="1">
      <x:c r="A6" s="31" t="str">
        <x:v>AK-47 | Redline (Field-Tested)</x:v>
      </x:c>
      <x:c r="B6" s="54" t="n">
        <x:v>21.91</x:v>
      </x:c>
      <x:c r="C6" s="46" t="n">
        <x:v>46269.5</x:v>
      </x:c>
      <x:c r="D6" s="31" t="str">
        <x:v>CSFloat</x:v>
      </x:c>
      <x:c r="E6" s="31" t="str"/>
      <x:c r="F6" s="31" t="str">
        <x:v>Example price</x:v>
      </x:c>
    </x:row>
    <x:row r="7" ht="16.5" customHeight="1">
      <x:c r="A7" s="32" t="str">
        <x:v>M4A1-S | Decimator (Minimal Wear)</x:v>
      </x:c>
      <x:c r="B7" s="55" t="n">
        <x:v>17.25</x:v>
      </x:c>
      <x:c r="C7" s="47" t="n">
        <x:v>46269.5</x:v>
      </x:c>
      <x:c r="D7" s="32" t="str">
        <x:v>Steam</x:v>
      </x:c>
      <x:c r="E7" s="32" t="str"/>
      <x:c r="F7" s="32" t="str">
        <x:v>Example price</x:v>
      </x:c>
    </x:row>
    <x:row r="8" ht="16.5" customHeight="1">
      <x:c r="A8" s="31" t="str">
        <x:v>USP-S | Cortex (Factory New)</x:v>
      </x:c>
      <x:c r="B8" s="54" t="n">
        <x:v>13.4</x:v>
      </x:c>
      <x:c r="C8" s="46" t="n">
        <x:v>46269.5</x:v>
      </x:c>
      <x:c r="D8" s="31" t="str">
        <x:v>Skinport</x:v>
      </x:c>
      <x:c r="E8" s="31" t="str"/>
      <x:c r="F8" s="31" t="str">
        <x:v>Example price</x:v>
      </x:c>
    </x:row>
    <x:row r="9" ht="16.5" customHeight="1">
      <x:c r="A9" s="32"/>
      <x:c r="B9" s="55"/>
      <x:c r="C9" s="47"/>
      <x:c r="D9" s="32"/>
      <x:c r="E9" s="32"/>
      <x:c r="F9" s="32"/>
    </x:row>
    <x:row r="10" ht="16.5" customHeight="1">
      <x:c r="A10" s="31"/>
      <x:c r="B10" s="54"/>
      <x:c r="C10" s="46"/>
      <x:c r="D10" s="31"/>
      <x:c r="E10" s="31"/>
      <x:c r="F10" s="31"/>
    </x:row>
    <x:row r="11" ht="16.5" customHeight="1">
      <x:c r="A11" s="32"/>
      <x:c r="B11" s="55"/>
      <x:c r="C11" s="47"/>
      <x:c r="D11" s="32"/>
      <x:c r="E11" s="32"/>
      <x:c r="F11" s="32"/>
    </x:row>
    <x:row r="12" ht="16.5" customHeight="1">
      <x:c r="A12" s="31"/>
      <x:c r="B12" s="54"/>
      <x:c r="C12" s="46"/>
      <x:c r="D12" s="31"/>
      <x:c r="E12" s="31"/>
      <x:c r="F12" s="31"/>
    </x:row>
    <x:row r="13" ht="16.5" customHeight="1">
      <x:c r="A13" s="32"/>
      <x:c r="B13" s="55"/>
      <x:c r="C13" s="47"/>
      <x:c r="D13" s="32"/>
      <x:c r="E13" s="32"/>
      <x:c r="F13" s="32"/>
    </x:row>
    <x:row r="14" ht="16.5" customHeight="1">
      <x:c r="A14" s="31"/>
      <x:c r="B14" s="54"/>
      <x:c r="C14" s="46"/>
      <x:c r="D14" s="31"/>
      <x:c r="E14" s="31"/>
      <x:c r="F14" s="31"/>
    </x:row>
    <x:row r="15" ht="16.5" customHeight="1">
      <x:c r="A15" s="32"/>
      <x:c r="B15" s="55"/>
      <x:c r="C15" s="47"/>
      <x:c r="D15" s="32"/>
      <x:c r="E15" s="32"/>
      <x:c r="F15" s="32"/>
    </x:row>
    <x:row r="16" ht="16.5" customHeight="1">
      <x:c r="A16" s="31"/>
      <x:c r="B16" s="54"/>
      <x:c r="C16" s="46"/>
      <x:c r="D16" s="31"/>
      <x:c r="E16" s="31"/>
      <x:c r="F16" s="31"/>
    </x:row>
    <x:row r="17" ht="16.5" customHeight="1">
      <x:c r="A17" s="32"/>
      <x:c r="B17" s="55"/>
      <x:c r="C17" s="47"/>
      <x:c r="D17" s="32"/>
      <x:c r="E17" s="32"/>
      <x:c r="F17" s="32"/>
    </x:row>
    <x:row r="18" ht="16.5" customHeight="1">
      <x:c r="A18" s="31"/>
      <x:c r="B18" s="54"/>
      <x:c r="C18" s="46"/>
      <x:c r="D18" s="31"/>
      <x:c r="E18" s="31"/>
      <x:c r="F18" s="31"/>
    </x:row>
    <x:row r="19" ht="16.5" customHeight="1">
      <x:c r="A19" s="32"/>
      <x:c r="B19" s="55"/>
      <x:c r="C19" s="47"/>
      <x:c r="D19" s="32"/>
      <x:c r="E19" s="32"/>
      <x:c r="F19" s="32"/>
    </x:row>
    <x:row r="20" ht="16.5" customHeight="1">
      <x:c r="A20" s="31"/>
      <x:c r="B20" s="54"/>
      <x:c r="C20" s="46"/>
      <x:c r="D20" s="31"/>
      <x:c r="E20" s="31"/>
      <x:c r="F20" s="31"/>
    </x:row>
    <x:row r="21" ht="16.5" customHeight="1">
      <x:c r="A21" s="32"/>
      <x:c r="B21" s="55"/>
      <x:c r="C21" s="47"/>
      <x:c r="D21" s="32"/>
      <x:c r="E21" s="32"/>
      <x:c r="F21" s="32"/>
    </x:row>
    <x:row r="22" ht="16.5" customHeight="1">
      <x:c r="A22" s="31"/>
      <x:c r="B22" s="54"/>
      <x:c r="C22" s="46"/>
      <x:c r="D22" s="31"/>
      <x:c r="E22" s="31"/>
      <x:c r="F22" s="31"/>
    </x:row>
    <x:row r="23" ht="16.5" customHeight="1">
      <x:c r="A23" s="32"/>
      <x:c r="B23" s="55"/>
      <x:c r="C23" s="47"/>
      <x:c r="D23" s="32"/>
      <x:c r="E23" s="32"/>
      <x:c r="F23" s="32"/>
    </x:row>
    <x:row r="24" ht="16.5" customHeight="1">
      <x:c r="A24" s="31"/>
      <x:c r="B24" s="54"/>
      <x:c r="C24" s="46"/>
      <x:c r="D24" s="31"/>
      <x:c r="E24" s="31"/>
      <x:c r="F24" s="31"/>
    </x:row>
    <x:row r="25" ht="16.5" customHeight="1">
      <x:c r="A25" s="32"/>
      <x:c r="B25" s="55"/>
      <x:c r="C25" s="47"/>
      <x:c r="D25" s="32"/>
      <x:c r="E25" s="32"/>
      <x:c r="F25" s="32"/>
    </x:row>
    <x:row r="26" ht="16.5" customHeight="1">
      <x:c r="A26" s="31"/>
      <x:c r="B26" s="54"/>
      <x:c r="C26" s="46"/>
      <x:c r="D26" s="31"/>
      <x:c r="E26" s="31"/>
      <x:c r="F26" s="31"/>
    </x:row>
    <x:row r="27" ht="16.5" customHeight="1">
      <x:c r="A27" s="32"/>
      <x:c r="B27" s="55"/>
      <x:c r="C27" s="47"/>
      <x:c r="D27" s="32"/>
      <x:c r="E27" s="32"/>
      <x:c r="F27" s="32"/>
    </x:row>
    <x:row r="28" ht="16.5" customHeight="1">
      <x:c r="A28" s="31"/>
      <x:c r="B28" s="54"/>
      <x:c r="C28" s="46"/>
      <x:c r="D28" s="31"/>
      <x:c r="E28" s="31"/>
      <x:c r="F28" s="31"/>
    </x:row>
    <x:row r="29" ht="16.5" customHeight="1">
      <x:c r="A29" s="32"/>
      <x:c r="B29" s="55"/>
      <x:c r="C29" s="47"/>
      <x:c r="D29" s="32"/>
      <x:c r="E29" s="32"/>
      <x:c r="F29" s="32"/>
    </x:row>
    <x:row r="30" ht="16.5" customHeight="1">
      <x:c r="A30" s="31"/>
      <x:c r="B30" s="54"/>
      <x:c r="C30" s="46"/>
      <x:c r="D30" s="31"/>
      <x:c r="E30" s="31"/>
      <x:c r="F30" s="31"/>
    </x:row>
    <x:row r="31" ht="16.5" customHeight="1">
      <x:c r="A31" s="32"/>
      <x:c r="B31" s="55"/>
      <x:c r="C31" s="47"/>
      <x:c r="D31" s="32"/>
      <x:c r="E31" s="32"/>
      <x:c r="F31" s="32"/>
    </x:row>
    <x:row r="32" ht="16.5" customHeight="1">
      <x:c r="A32" s="31"/>
      <x:c r="B32" s="54"/>
      <x:c r="C32" s="46"/>
      <x:c r="D32" s="31"/>
      <x:c r="E32" s="31"/>
      <x:c r="F32" s="31"/>
    </x:row>
    <x:row r="33" ht="16.5" customHeight="1">
      <x:c r="A33" s="32"/>
      <x:c r="B33" s="55"/>
      <x:c r="C33" s="47"/>
      <x:c r="D33" s="32"/>
      <x:c r="E33" s="32"/>
      <x:c r="F33" s="32"/>
    </x:row>
    <x:row r="34" ht="16.5" customHeight="1">
      <x:c r="A34" s="31"/>
      <x:c r="B34" s="54"/>
      <x:c r="C34" s="46"/>
      <x:c r="D34" s="31"/>
      <x:c r="E34" s="31"/>
      <x:c r="F34" s="31"/>
    </x:row>
    <x:row r="35" ht="16.5" customHeight="1">
      <x:c r="A35" s="32"/>
      <x:c r="B35" s="55"/>
      <x:c r="C35" s="47"/>
      <x:c r="D35" s="32"/>
      <x:c r="E35" s="32"/>
      <x:c r="F35" s="32"/>
    </x:row>
    <x:row r="36" ht="16.5" customHeight="1">
      <x:c r="A36" s="31"/>
      <x:c r="B36" s="54"/>
      <x:c r="C36" s="46"/>
      <x:c r="D36" s="31"/>
      <x:c r="E36" s="31"/>
      <x:c r="F36" s="31"/>
    </x:row>
    <x:row r="37" ht="16.5" customHeight="1">
      <x:c r="A37" s="32"/>
      <x:c r="B37" s="55"/>
      <x:c r="C37" s="47"/>
      <x:c r="D37" s="32"/>
      <x:c r="E37" s="32"/>
      <x:c r="F37" s="32"/>
    </x:row>
    <x:row r="38" ht="16.5" customHeight="1">
      <x:c r="A38" s="31"/>
      <x:c r="B38" s="54"/>
      <x:c r="C38" s="46"/>
      <x:c r="D38" s="31"/>
      <x:c r="E38" s="31"/>
      <x:c r="F38" s="31"/>
    </x:row>
    <x:row r="39" ht="16.5" customHeight="1">
      <x:c r="A39" s="32"/>
      <x:c r="B39" s="55"/>
      <x:c r="C39" s="47"/>
      <x:c r="D39" s="32"/>
      <x:c r="E39" s="32"/>
      <x:c r="F39" s="32"/>
    </x:row>
    <x:row r="40" ht="16.5" customHeight="1">
      <x:c r="A40" s="31"/>
      <x:c r="B40" s="54"/>
      <x:c r="C40" s="46"/>
      <x:c r="D40" s="31"/>
      <x:c r="E40" s="31"/>
      <x:c r="F40" s="31"/>
    </x:row>
    <x:row r="41" ht="16.5" customHeight="1">
      <x:c r="A41" s="32"/>
      <x:c r="B41" s="55"/>
      <x:c r="C41" s="47"/>
      <x:c r="D41" s="32"/>
      <x:c r="E41" s="32"/>
      <x:c r="F41" s="32"/>
    </x:row>
    <x:row r="42" ht="16.5" customHeight="1">
      <x:c r="A42" s="31"/>
      <x:c r="B42" s="54"/>
      <x:c r="C42" s="46"/>
      <x:c r="D42" s="31"/>
      <x:c r="E42" s="31"/>
      <x:c r="F42" s="31"/>
    </x:row>
    <x:row r="43" ht="16.5" customHeight="1">
      <x:c r="A43" s="32"/>
      <x:c r="B43" s="55"/>
      <x:c r="C43" s="47"/>
      <x:c r="D43" s="32"/>
      <x:c r="E43" s="32"/>
      <x:c r="F43" s="32"/>
    </x:row>
    <x:row r="44" ht="16.5" customHeight="1">
      <x:c r="A44" s="31"/>
      <x:c r="B44" s="54"/>
      <x:c r="C44" s="46"/>
      <x:c r="D44" s="31"/>
      <x:c r="E44" s="31"/>
      <x:c r="F44" s="31"/>
    </x:row>
    <x:row r="45" ht="16.5" customHeight="1">
      <x:c r="A45" s="32"/>
      <x:c r="B45" s="55"/>
      <x:c r="C45" s="47"/>
      <x:c r="D45" s="32"/>
      <x:c r="E45" s="32"/>
      <x:c r="F45" s="32"/>
    </x:row>
    <x:row r="46" ht="16.5" customHeight="1">
      <x:c r="A46" s="31"/>
      <x:c r="B46" s="54"/>
      <x:c r="C46" s="46"/>
      <x:c r="D46" s="31"/>
      <x:c r="E46" s="31"/>
      <x:c r="F46" s="31"/>
    </x:row>
    <x:row r="47" ht="16.5" customHeight="1">
      <x:c r="A47" s="32"/>
      <x:c r="B47" s="55"/>
      <x:c r="C47" s="47"/>
      <x:c r="D47" s="32"/>
      <x:c r="E47" s="32"/>
      <x:c r="F47" s="32"/>
    </x:row>
    <x:row r="48" ht="16.5" customHeight="1">
      <x:c r="A48" s="31"/>
      <x:c r="B48" s="54"/>
      <x:c r="C48" s="46"/>
      <x:c r="D48" s="31"/>
      <x:c r="E48" s="31"/>
      <x:c r="F48" s="31"/>
    </x:row>
    <x:row r="49" ht="16.5" customHeight="1">
      <x:c r="A49" s="32"/>
      <x:c r="B49" s="55"/>
      <x:c r="C49" s="47"/>
      <x:c r="D49" s="32"/>
      <x:c r="E49" s="32"/>
      <x:c r="F49" s="32"/>
    </x:row>
    <x:row r="50" ht="16.5" customHeight="1">
      <x:c r="A50" s="31"/>
      <x:c r="B50" s="54"/>
      <x:c r="C50" s="46"/>
      <x:c r="D50" s="31"/>
      <x:c r="E50" s="31"/>
      <x:c r="F50" s="31"/>
    </x:row>
    <x:row r="51" ht="16.5" customHeight="1">
      <x:c r="A51" s="32"/>
      <x:c r="B51" s="55"/>
      <x:c r="C51" s="47"/>
      <x:c r="D51" s="32"/>
      <x:c r="E51" s="32"/>
      <x:c r="F51" s="32"/>
    </x:row>
    <x:row r="52" ht="16.5" customHeight="1">
      <x:c r="A52" s="31"/>
      <x:c r="B52" s="54"/>
      <x:c r="C52" s="46"/>
      <x:c r="D52" s="31"/>
      <x:c r="E52" s="31"/>
      <x:c r="F52" s="31"/>
    </x:row>
    <x:row r="53" ht="16.5" customHeight="1">
      <x:c r="A53" s="32"/>
      <x:c r="B53" s="55"/>
      <x:c r="C53" s="47"/>
      <x:c r="D53" s="32"/>
      <x:c r="E53" s="32"/>
      <x:c r="F53" s="32"/>
    </x:row>
    <x:row r="54" ht="16.5" customHeight="1">
      <x:c r="A54" s="31"/>
      <x:c r="B54" s="54"/>
      <x:c r="C54" s="46"/>
      <x:c r="D54" s="31"/>
      <x:c r="E54" s="31"/>
      <x:c r="F54" s="31"/>
    </x:row>
    <x:row r="55" ht="16.5" customHeight="1">
      <x:c r="A55" s="32"/>
      <x:c r="B55" s="55"/>
      <x:c r="C55" s="47"/>
      <x:c r="D55" s="32"/>
      <x:c r="E55" s="32"/>
      <x:c r="F55" s="32"/>
    </x:row>
    <x:row r="56">
      <x:c r="A56" s="8"/>
      <x:c r="B56" s="8"/>
      <x:c r="C56" s="8"/>
      <x:c r="D56" s="8"/>
      <x:c r="E56" s="8"/>
      <x:c r="F56" s="8"/>
    </x:row>
    <x:row r="57">
      <x:c r="A57" s="8"/>
      <x:c r="B57" s="8"/>
      <x:c r="C57" s="8"/>
      <x:c r="D57" s="8"/>
      <x:c r="E57" s="8"/>
      <x:c r="F57" s="8"/>
    </x:row>
    <x:row r="58">
      <x:c r="A58" s="8"/>
      <x:c r="B58" s="8"/>
      <x:c r="C58" s="8"/>
      <x:c r="D58" s="8"/>
      <x:c r="E58" s="8"/>
      <x:c r="F58" s="8"/>
    </x:row>
    <x:row r="59">
      <x:c r="A59" s="8"/>
      <x:c r="B59" s="8"/>
      <x:c r="C59" s="8"/>
      <x:c r="D59" s="8"/>
      <x:c r="E59" s="8"/>
      <x:c r="F59" s="8"/>
    </x:row>
    <x:row r="60">
      <x:c r="A60" s="8"/>
      <x:c r="B60" s="8"/>
      <x:c r="C60" s="8"/>
      <x:c r="D60" s="8"/>
      <x:c r="E60" s="8"/>
      <x:c r="F60" s="8"/>
    </x:row>
    <x:row r="61">
      <x:c r="A61" s="8"/>
      <x:c r="B61" s="8"/>
      <x:c r="C61" s="8"/>
      <x:c r="D61" s="8"/>
      <x:c r="E61" s="8"/>
      <x:c r="F61" s="8"/>
    </x:row>
    <x:row r="62">
      <x:c r="A62" s="8"/>
      <x:c r="B62" s="8"/>
      <x:c r="C62" s="8"/>
      <x:c r="D62" s="8"/>
      <x:c r="E62" s="8"/>
      <x:c r="F62" s="8"/>
    </x:row>
    <x:row r="63">
      <x:c r="A63" s="8"/>
      <x:c r="B63" s="8"/>
      <x:c r="C63" s="8"/>
      <x:c r="D63" s="8"/>
      <x:c r="E63" s="8"/>
      <x:c r="F63" s="8"/>
    </x:row>
    <x:row r="64">
      <x:c r="A64" s="8"/>
      <x:c r="B64" s="8"/>
      <x:c r="C64" s="8"/>
      <x:c r="D64" s="8"/>
      <x:c r="E64" s="8"/>
      <x:c r="F64" s="8"/>
    </x:row>
    <x:row r="65">
      <x:c r="A65" s="8"/>
      <x:c r="B65" s="8"/>
      <x:c r="C65" s="8"/>
      <x:c r="D65" s="8"/>
      <x:c r="E65" s="8"/>
      <x:c r="F65" s="8"/>
    </x:row>
    <x:row r="66">
      <x:c r="A66" s="8"/>
      <x:c r="B66" s="8"/>
      <x:c r="C66" s="8"/>
      <x:c r="D66" s="8"/>
      <x:c r="E66" s="8"/>
      <x:c r="F66" s="8"/>
    </x:row>
    <x:row r="67">
      <x:c r="A67" s="8"/>
      <x:c r="B67" s="8"/>
      <x:c r="C67" s="8"/>
      <x:c r="D67" s="8"/>
      <x:c r="E67" s="8"/>
      <x:c r="F67" s="8"/>
    </x:row>
    <x:row r="68">
      <x:c r="A68" s="8"/>
      <x:c r="B68" s="8"/>
      <x:c r="C68" s="8"/>
      <x:c r="D68" s="8"/>
      <x:c r="E68" s="8"/>
      <x:c r="F68" s="8"/>
    </x:row>
    <x:row r="69">
      <x:c r="A69" s="8"/>
      <x:c r="B69" s="8"/>
      <x:c r="C69" s="8"/>
      <x:c r="D69" s="8"/>
      <x:c r="E69" s="8"/>
      <x:c r="F69" s="8"/>
    </x:row>
    <x:row r="70">
      <x:c r="A70" s="8"/>
      <x:c r="B70" s="8"/>
      <x:c r="C70" s="8"/>
      <x:c r="D70" s="8"/>
      <x:c r="E70" s="8"/>
      <x:c r="F70" s="8"/>
    </x:row>
    <x:row r="71">
      <x:c r="A71" s="8"/>
      <x:c r="B71" s="8"/>
      <x:c r="C71" s="8"/>
      <x:c r="D71" s="8"/>
      <x:c r="E71" s="8"/>
      <x:c r="F71" s="8"/>
    </x:row>
    <x:row r="72">
      <x:c r="A72" s="8"/>
      <x:c r="B72" s="8"/>
      <x:c r="C72" s="8"/>
      <x:c r="D72" s="8"/>
      <x:c r="E72" s="8"/>
      <x:c r="F72" s="8"/>
    </x:row>
    <x:row r="73">
      <x:c r="A73" s="8"/>
      <x:c r="B73" s="8"/>
      <x:c r="C73" s="8"/>
      <x:c r="D73" s="8"/>
      <x:c r="E73" s="8"/>
      <x:c r="F73" s="8"/>
    </x:row>
    <x:row r="74">
      <x:c r="A74" s="8"/>
      <x:c r="B74" s="8"/>
      <x:c r="C74" s="8"/>
      <x:c r="D74" s="8"/>
      <x:c r="E74" s="8"/>
      <x:c r="F74" s="8"/>
    </x:row>
    <x:row r="75">
      <x:c r="A75" s="8"/>
      <x:c r="B75" s="8"/>
      <x:c r="C75" s="8"/>
      <x:c r="D75" s="8"/>
      <x:c r="E75" s="8"/>
      <x:c r="F75" s="8"/>
    </x:row>
    <x:row r="76">
      <x:c r="A76" s="8"/>
      <x:c r="B76" s="8"/>
      <x:c r="C76" s="8"/>
      <x:c r="D76" s="8"/>
      <x:c r="E76" s="8"/>
      <x:c r="F76" s="8"/>
    </x:row>
    <x:row r="77">
      <x:c r="A77" s="8"/>
      <x:c r="B77" s="8"/>
      <x:c r="C77" s="8"/>
      <x:c r="D77" s="8"/>
      <x:c r="E77" s="8"/>
      <x:c r="F77" s="8"/>
    </x:row>
    <x:row r="78">
      <x:c r="A78" s="8"/>
      <x:c r="B78" s="8"/>
      <x:c r="C78" s="8"/>
      <x:c r="D78" s="8"/>
      <x:c r="E78" s="8"/>
      <x:c r="F78" s="8"/>
    </x:row>
    <x:row r="79">
      <x:c r="A79" s="8"/>
      <x:c r="B79" s="8"/>
      <x:c r="C79" s="8"/>
      <x:c r="D79" s="8"/>
      <x:c r="E79" s="8"/>
      <x:c r="F79" s="8"/>
    </x:row>
    <x:row r="80">
      <x:c r="A80" s="8"/>
      <x:c r="B80" s="8"/>
      <x:c r="C80" s="8"/>
      <x:c r="D80" s="8"/>
      <x:c r="E80" s="8"/>
      <x:c r="F80" s="8"/>
    </x:row>
  </x:sheetData>
  <x:dataValidations count="2">
    <x:dataValidation type="list" sqref="A6:A55">
      <x:formula1>INDIRECT("Portfolio!$A$6:$A$55")</x:formula1>
    </x:dataValidation>
    <x:dataValidation type="list" sqref="D6:D55">
      <x:formula1>"Steam,CSFloat,Skinport,Buff163,YouPin,Other"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5f672545d2743be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65.55999755859375" hidden="0" customWidth="1"/>
  </x:cols>
  <x:sheetData>
    <x:row r="1">
      <x:c r="A1" s="5" t="str">
        <x:v>How to use the tracker</x:v>
      </x:c>
      <x:c r="B1" s="6"/>
    </x:row>
    <x:row r="2">
      <x:c r="A2" s="7" t="str">
        <x:v>Replace the example rows with your own items, transactions, and current prices.</x:v>
      </x:c>
      <x:c r="B2" s="7"/>
    </x:row>
    <x:row r="3">
      <x:c r="A3" s="8"/>
      <x:c r="B3" s="8"/>
    </x:row>
    <x:row r="4">
      <x:c r="A4" s="8"/>
      <x:c r="B4" s="8"/>
    </x:row>
    <x:row r="5" ht="27" customHeight="1">
      <x:c r="A5" s="21" t="str">
        <x:v>Step</x:v>
      </x:c>
      <x:c r="B5" s="23" t="str">
        <x:v>What to do</x:v>
      </x:c>
    </x:row>
    <x:row r="6" ht="36" customHeight="1">
      <x:c r="A6" s="103" t="str">
        <x:v>1. Add each item</x:v>
      </x:c>
      <x:c r="B6" s="104" t="str">
        <x:v>In Portfolio, enter each full Steam market name once. Product type, float, and pattern are optional.</x:v>
      </x:c>
    </x:row>
    <x:row r="7" ht="36" customHeight="1">
      <x:c r="A7" s="103" t="str">
        <x:v>2. Record every transaction</x:v>
      </x:c>
      <x:c r="B7" s="104" t="str">
        <x:v>In Transactions, add every buy and sell. Include quantity, unit price, fees, and marketplace.</x:v>
      </x:c>
    </x:row>
    <x:row r="8" ht="36" customHeight="1">
      <x:c r="A8" s="103" t="str">
        <x:v>3. Update current prices</x:v>
      </x:c>
      <x:c r="B8" s="104" t="str">
        <x:v>In Current prices, enter one price per item, the date checked, marketplace, and source URL when available.</x:v>
      </x:c>
    </x:row>
    <x:row r="9" ht="36" customHeight="1">
      <x:c r="A9" s="103" t="str">
        <x:v>4. Read the overview</x:v>
      </x:c>
      <x:c r="B9" s="104" t="str">
        <x:v>Overview shows purchase spend, sale proceeds, market value, profit or loss, return, open positions, and charts for the ten largest holdings. Smaller holdings are grouped as Other.</x:v>
      </x:c>
    </x:row>
    <x:row r="10" ht="36" customHeight="1">
      <x:c r="A10" s="103" t="str">
        <x:v>Missing current prices</x:v>
      </x:c>
      <x:c r="B10" s="104" t="str">
        <x:v>Overview leaves market value, profit or loss, and return blank until every open position has a current price.</x:v>
      </x:c>
    </x:row>
    <x:row r="11" ht="36" customHeight="1">
      <x:c r="A11" s="103" t="str">
        <x:v>How quantities work</x:v>
      </x:c>
      <x:c r="B11" s="104" t="str">
        <x:v>Held equals Bought minus Sold. A negative Held value means the recorded sales exceed the recorded purchases.</x:v>
      </x:c>
    </x:row>
    <x:row r="12" ht="36" customHeight="1">
      <x:c r="A12" s="103" t="str">
        <x:v>How profit or loss works</x:v>
      </x:c>
      <x:c r="B12" s="104" t="str">
        <x:v>Total P/L equals current market value plus sale proceeds minus purchase spend. It includes both open and closed positions.</x:v>
      </x:c>
    </x:row>
    <x:row r="13" ht="36" customHeight="1">
      <x:c r="A13" s="103" t="str">
        <x:v>What return means</x:v>
      </x:c>
      <x:c r="B13" s="104" t="str">
        <x:v>Return equals Total P/L divided by all recorded purchase spend.</x:v>
      </x:c>
    </x:row>
    <x:row r="14" ht="36" customHeight="1">
      <x:c r="A14" s="104" t="str">
        <x:v>Limits</x:v>
      </x:c>
      <x:c r="B14" s="104" t="str">
        <x:v>Items are grouped by full Steam market name. The workbook does not calculate tax lots, currency conversion, or fees you do not enter.</x:v>
      </x:c>
    </x:row>
    <x:row r="15">
      <x:c r="A15" s="8"/>
      <x:c r="B15" s="8"/>
    </x:row>
    <x:row r="16">
      <x:c r="A16" s="8"/>
      <x:c r="B16" s="8"/>
    </x:row>
    <x:row r="17" ht="27" customHeight="1">
      <x:c r="A17" s="21" t="str">
        <x:v>Version</x:v>
      </x:c>
      <x:c r="B17" s="23" t="str">
        <x:v>Change</x:v>
      </x:c>
    </x:row>
    <x:row r="18" ht="25.5" customHeight="1">
      <x:c r="A18" s="8" t="str">
        <x:v>2.0 — 2026-09-05</x:v>
      </x:c>
      <x:c r="B18" s="102" t="str">
        <x:v>Added the Overview sheet, two charts, item metadata, filters, and updated table formatting.</x:v>
      </x:c>
    </x:row>
    <x:row r="19">
      <x:c r="A19" s="8"/>
      <x:c r="B19" s="8"/>
    </x:row>
    <x:row r="20">
      <x:c r="A20" s="8"/>
      <x:c r="B20" s="8"/>
    </x:row>
    <x:row r="21">
      <x:c r="A21" s="8"/>
      <x:c r="B21" s="8"/>
    </x:row>
    <x:row r="22">
      <x:c r="A22" s="8"/>
      <x:c r="B22" s="8"/>
    </x:row>
    <x:row r="23">
      <x:c r="A23" s="8"/>
      <x:c r="B23" s="8"/>
    </x:row>
    <x:row r="24">
      <x:c r="A24" s="8"/>
      <x:c r="B24" s="8"/>
    </x:row>
    <x:row r="25">
      <x:c r="A25" s="8"/>
      <x:c r="B25" s="8"/>
    </x:row>
    <x:row r="26">
      <x:c r="A26" s="8"/>
      <x:c r="B26" s="8"/>
    </x:row>
    <x:row r="27">
      <x:c r="A27" s="8"/>
      <x:c r="B27" s="8"/>
    </x:row>
    <x:row r="28">
      <x:c r="A28" s="8"/>
      <x:c r="B28" s="8"/>
    </x:row>
    <x:row r="29">
      <x:c r="A29" s="8"/>
      <x:c r="B29" s="8"/>
    </x:row>
    <x:row r="30">
      <x:c r="A30" s="8"/>
      <x:c r="B30" s="8"/>
    </x:row>
    <x:row r="31">
      <x:c r="A31" s="8"/>
      <x:c r="B31" s="8"/>
    </x:row>
    <x:row r="32">
      <x:c r="A32" s="8"/>
      <x:c r="B32" s="8"/>
    </x:row>
    <x:row r="33">
      <x:c r="A33" s="8"/>
      <x:c r="B33" s="8"/>
    </x:row>
    <x:row r="34">
      <x:c r="A34" s="8"/>
      <x:c r="B34" s="8"/>
    </x:row>
    <x:row r="35">
      <x:c r="A35" s="8"/>
      <x:c r="B35" s="8"/>
    </x:row>
    <x:row r="36">
      <x:c r="A36" s="8"/>
      <x:c r="B36" s="8"/>
    </x:row>
    <x:row r="37">
      <x:c r="A37" s="8"/>
      <x:c r="B37" s="8"/>
    </x:row>
    <x:row r="38">
      <x:c r="A38" s="8"/>
      <x:c r="B38" s="8"/>
    </x:row>
    <x:row r="39">
      <x:c r="A39" s="8"/>
      <x:c r="B39" s="8"/>
    </x:row>
    <x:row r="40">
      <x:c r="A40" s="8"/>
      <x:c r="B40" s="8"/>
    </x:row>
    <x:row r="41">
      <x:c r="A41" s="8"/>
      <x:c r="B41" s="8"/>
    </x:row>
    <x:row r="42">
      <x:c r="A42" s="8"/>
      <x:c r="B42" s="8"/>
    </x:row>
    <x:row r="43">
      <x:c r="A43" s="8"/>
      <x:c r="B43" s="8"/>
    </x:row>
    <x:row r="44">
      <x:c r="A44" s="8"/>
      <x:c r="B44" s="8"/>
    </x:row>
    <x:row r="45">
      <x:c r="A45" s="8"/>
      <x:c r="B45" s="8"/>
    </x:row>
    <x:row r="46">
      <x:c r="A46" s="8"/>
      <x:c r="B46" s="8"/>
    </x:row>
    <x:row r="47">
      <x:c r="A47" s="8"/>
      <x:c r="B47" s="8"/>
    </x:row>
    <x:row r="48">
      <x:c r="A48" s="8"/>
      <x:c r="B48" s="8"/>
    </x:row>
    <x:row r="49">
      <x:c r="A49" s="8"/>
      <x:c r="B49" s="8"/>
    </x:row>
    <x:row r="50">
      <x:c r="A50" s="8"/>
      <x:c r="B50" s="8"/>
    </x:row>
    <x:row r="51">
      <x:c r="A51" s="8"/>
      <x:c r="B51" s="8"/>
    </x:row>
    <x:row r="52">
      <x:c r="A52" s="8"/>
      <x:c r="B52" s="8"/>
    </x:row>
    <x:row r="53">
      <x:c r="A53" s="8"/>
      <x:c r="B53" s="8"/>
    </x:row>
    <x:row r="54">
      <x:c r="A54" s="8"/>
      <x:c r="B54" s="8"/>
    </x:row>
    <x:row r="55">
      <x:c r="A55" s="8"/>
      <x:c r="B55" s="8"/>
    </x:row>
    <x:row r="56">
      <x:c r="A56" s="8"/>
      <x:c r="B56" s="8"/>
    </x:row>
    <x:row r="57">
      <x:c r="A57" s="8"/>
      <x:c r="B57" s="8"/>
    </x:row>
    <x:row r="58">
      <x:c r="A58" s="8"/>
      <x:c r="B58" s="8"/>
    </x:row>
    <x:row r="59">
      <x:c r="A59" s="8"/>
      <x:c r="B59" s="8"/>
    </x:row>
    <x:row r="60">
      <x:c r="A60" s="8"/>
      <x:c r="B60" s="8"/>
    </x:row>
    <x:row r="61">
      <x:c r="A61" s="8"/>
      <x:c r="B61" s="8"/>
    </x:row>
    <x:row r="62">
      <x:c r="A62" s="8"/>
      <x:c r="B62" s="8"/>
    </x:row>
    <x:row r="63">
      <x:c r="A63" s="8"/>
      <x:c r="B63" s="8"/>
    </x:row>
    <x:row r="64">
      <x:c r="A64" s="8"/>
      <x:c r="B64" s="8"/>
    </x:row>
    <x:row r="65">
      <x:c r="A65" s="8"/>
      <x:c r="B65" s="8"/>
    </x:row>
    <x:row r="66">
      <x:c r="A66" s="8"/>
      <x:c r="B66" s="8"/>
    </x:row>
    <x:row r="67">
      <x:c r="A67" s="8"/>
      <x:c r="B67" s="8"/>
    </x:row>
    <x:row r="68">
      <x:c r="A68" s="8"/>
      <x:c r="B68" s="8"/>
    </x:row>
    <x:row r="69">
      <x:c r="A69" s="8"/>
      <x:c r="B69" s="8"/>
    </x:row>
    <x:row r="70">
      <x:c r="A70" s="8"/>
      <x:c r="B70" s="8"/>
    </x:row>
    <x:row r="71">
      <x:c r="A71" s="8"/>
      <x:c r="B71" s="8"/>
    </x:row>
    <x:row r="72">
      <x:c r="A72" s="8"/>
      <x:c r="B72" s="8"/>
    </x:row>
    <x:row r="73">
      <x:c r="A73" s="8"/>
      <x:c r="B73" s="8"/>
    </x:row>
    <x:row r="74">
      <x:c r="A74" s="8"/>
      <x:c r="B74" s="8"/>
    </x:row>
    <x:row r="75">
      <x:c r="A75" s="8"/>
      <x:c r="B75" s="8"/>
    </x:row>
    <x:row r="76">
      <x:c r="A76" s="8"/>
      <x:c r="B76" s="8"/>
    </x:row>
    <x:row r="77">
      <x:c r="A77" s="8"/>
      <x:c r="B77" s="8"/>
    </x:row>
    <x:row r="78">
      <x:c r="A78" s="8"/>
      <x:c r="B78" s="8"/>
    </x:row>
    <x:row r="79">
      <x:c r="A79" s="8"/>
      <x:c r="B79" s="8"/>
    </x:row>
    <x:row r="80">
      <x:c r="A80" s="8"/>
      <x:c r="B80" s="8"/>
    </x:row>
  </x:sheetData>
  <x:pageMargins left="0.7" right="0.7" top="0.75" bottom="0.75" header="0.3" footer="0.3"/>
</x:worksheet>
</file>